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  <sheet name="Лист1" sheetId="2" r:id="rId2"/>
    <sheet name="Лист2" sheetId="3" r:id="rId3"/>
    <sheet name="Лист4" sheetId="4" r:id="rId4"/>
    <sheet name="11.12" sheetId="5" r:id="rId5"/>
    <sheet name="Лист5" sheetId="6" r:id="rId6"/>
  </sheets>
  <definedNames>
    <definedName name="_xlnm.Print_Area" localSheetId="0">'1'!$A$1:$L$82</definedName>
  </definedNames>
  <calcPr fullCalcOnLoad="1"/>
</workbook>
</file>

<file path=xl/sharedStrings.xml><?xml version="1.0" encoding="utf-8"?>
<sst xmlns="http://schemas.openxmlformats.org/spreadsheetml/2006/main" count="204" uniqueCount="117">
  <si>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</si>
  <si>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</si>
  <si>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</si>
  <si>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</si>
  <si>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</si>
  <si>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</si>
  <si>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</si>
  <si>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</si>
  <si>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</si>
  <si>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</si>
  <si>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</si>
  <si>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</si>
  <si>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</si>
  <si>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</si>
  <si>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</si>
  <si>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</si>
  <si>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</si>
  <si>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</si>
  <si>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</si>
  <si>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</si>
  <si>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</si>
  <si>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</si>
  <si>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</si>
  <si>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</si>
  <si>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</si>
  <si>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</si>
  <si>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</si>
  <si>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</si>
  <si>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</si>
  <si>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</si>
  <si>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</si>
  <si>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</si>
  <si>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</si>
  <si>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</si>
  <si>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</si>
  <si>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</si>
  <si>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</si>
  <si>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</si>
  <si>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</si>
  <si>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</si>
  <si>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</si>
  <si>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</si>
  <si>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</si>
  <si>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</si>
  <si>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</si>
  <si>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</si>
  <si>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</si>
  <si>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</si>
  <si>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</si>
  <si>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</si>
  <si>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футбол</t>
  </si>
  <si>
    <t>шк1</t>
  </si>
  <si>
    <t>ремонт мирный</t>
  </si>
  <si>
    <t>закупка формы</t>
  </si>
  <si>
    <t>шк2 содержание</t>
  </si>
  <si>
    <t>форма шк2</t>
  </si>
  <si>
    <t>программа молодежь</t>
  </si>
  <si>
    <t>спорт меропр шк1</t>
  </si>
  <si>
    <t>кап. Ремонт поле зозерн</t>
  </si>
  <si>
    <t>содерж шк2</t>
  </si>
  <si>
    <t>содержание шк1</t>
  </si>
  <si>
    <t>сняли</t>
  </si>
  <si>
    <t>добавили</t>
  </si>
  <si>
    <t>мероприятие 1.1</t>
  </si>
  <si>
    <t>мбу шк 2</t>
  </si>
  <si>
    <t>мероприятие 1.3</t>
  </si>
  <si>
    <t>капремонт футбол</t>
  </si>
  <si>
    <t>шк футбола</t>
  </si>
  <si>
    <t>шк 2</t>
  </si>
  <si>
    <t>шк2</t>
  </si>
  <si>
    <t>отдел</t>
  </si>
  <si>
    <t>решение гор совета</t>
  </si>
  <si>
    <t>ОГС</t>
  </si>
  <si>
    <t>ГТО</t>
  </si>
  <si>
    <t>площадки</t>
  </si>
  <si>
    <t>в программе на 28.11</t>
  </si>
  <si>
    <t>добавить коммандировки</t>
  </si>
  <si>
    <t>шк по футболу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</si>
  <si>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</si>
  <si>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</si>
  <si>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</si>
  <si>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</si>
  <si>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</si>
  <si>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</si>
  <si>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</si>
  <si>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</si>
  <si>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</si>
  <si>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</si>
  <si>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</si>
  <si>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</si>
  <si>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</si>
  <si>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</si>
  <si>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</si>
  <si>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</si>
  <si>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</si>
  <si>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2021, 2022</t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</si>
  <si>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</si>
  <si>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</si>
  <si>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Департамент культуры, спорта, молодежной политики и межнациональных отношений администрации города Евпатории Республики Крым, 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</si>
  <si>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</si>
  <si>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"Центр массового спорта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</si>
  <si>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</si>
  <si>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</si>
  <si>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Крым, МБУ ДО «Спортивная школа города Евпатории Республики Крым»</t>
  </si>
  <si>
    <t>Департамент культуры, спорта, молодежной политики и межнациональных отношений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</si>
  <si>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</si>
  <si>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</si>
  <si>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2.6.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</si>
  <si>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с 01.09.2023</t>
  </si>
  <si>
    <t>Департамент культуры, спорта, молодежной политики и межнациональных отношений администрации города Евпатории Республики Крым,МКУ «Центр обслуживания организаций культуры»</t>
  </si>
  <si>
    <t>2023-2026</t>
  </si>
  <si>
    <t xml:space="preserve"> 2022-2026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</si>
  <si>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Гагарина, МБУ ДО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Крым", МКУ «Центр обслуживания организаций культуры»</t>
  </si>
  <si>
    <t>Финансовое и материально-техническое обеспечение деятельности департамента культуры, спорта, молодежной политики и межнациональных отношений администрации города Евпатории Республики Крым (до 31.08.2023 - управления по делам семьи, молодежи и спорта администрации города Евпатории Республики Крым)</t>
  </si>
  <si>
    <t xml:space="preserve">Содержание и финансовое обеспечение деятельности  МБУ ДО «СШ города Евпатории Республики Крым» </t>
  </si>
  <si>
    <t xml:space="preserve">Начальник департамента культуры, спорта, молодежной политики   </t>
  </si>
  <si>
    <t>Е.А. Иванова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</si>
</sst>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0.00000"/>
    <numFmt numFmtId="174" formatCode="#,##0.00000"/>
    <numFmt numFmtId="175" formatCode="#,##0.00000_ ;[Red]\-#,##0.00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7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7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73" fontId="2" fillId="8" borderId="10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9" fillId="0" borderId="10" xfId="0" applyNumberFormat="1" applyFont="1" applyFill="1" applyBorder="1" applyAlignment="1">
      <alignment horizontal="center"/>
    </xf>
    <xf numFmtId="166" fontId="49" fillId="0" borderId="10" xfId="0" applyNumberFormat="1" applyFont="1" applyFill="1" applyBorder="1" applyAlignment="1">
      <alignment horizontal="center"/>
    </xf>
    <xf numFmtId="173" fontId="50" fillId="0" borderId="10" xfId="0" applyNumberFormat="1" applyFont="1" applyFill="1" applyBorder="1" applyAlignment="1">
      <alignment horizontal="center"/>
    </xf>
    <xf numFmtId="166" fontId="5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8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3"/>
  <sheetViews>
    <sheetView tabSelected="1" view="pageBreakPreview" zoomScale="90" zoomScaleNormal="90" zoomScaleSheetLayoutView="90" zoomScalePageLayoutView="0" workbookViewId="0" topLeftCell="A58">
      <selection activeCell="G73" sqref="G73:L77"/>
    </sheetView>
  </sheetViews>
  <sheetFormatPr defaultColWidth="9.140625" defaultRowHeight="15"/>
  <cols>
    <col min="1" max="1" width="9.140625" style="22" customWidth="1"/>
    <col min="2" max="2" width="4.8515625" style="30" bestFit="1" customWidth="1"/>
    <col min="3" max="3" width="31.28125" style="30" customWidth="1"/>
    <col min="4" max="4" width="7.140625" style="30" customWidth="1"/>
    <col min="5" max="5" width="50.421875" style="30" customWidth="1"/>
    <col min="6" max="6" width="23.421875" style="30" customWidth="1"/>
    <col min="7" max="7" width="13.57421875" style="30" customWidth="1"/>
    <col min="8" max="8" width="13.57421875" style="25" customWidth="1"/>
    <col min="9" max="9" width="14.28125" style="22" bestFit="1" customWidth="1"/>
    <col min="10" max="10" width="15.421875" style="23" customWidth="1"/>
    <col min="11" max="11" width="15.28125" style="23" customWidth="1"/>
    <col min="12" max="12" width="11.421875" style="23" customWidth="1"/>
    <col min="13" max="13" width="14.140625" style="23" customWidth="1"/>
    <col min="14" max="14" width="16.57421875" style="23" customWidth="1"/>
    <col min="15" max="17" width="9.140625" style="23" customWidth="1"/>
    <col min="18" max="16384" width="9.140625" style="22" customWidth="1"/>
  </cols>
  <sheetData>
    <row r="1" spans="2:8" ht="12.75" customHeight="1">
      <c r="B1" s="21"/>
      <c r="C1" s="24"/>
      <c r="D1" s="24"/>
      <c r="E1" s="24"/>
      <c r="F1" s="24"/>
      <c r="G1" s="24"/>
      <c r="H1" s="24"/>
    </row>
    <row r="2" spans="2:11" ht="40.5" customHeight="1">
      <c r="B2" s="25"/>
      <c r="C2" s="42"/>
      <c r="D2" s="42"/>
      <c r="E2" s="42"/>
      <c r="F2" s="90" t="s">
        <v>0</v>
      </c>
      <c r="G2" s="91"/>
      <c r="H2" s="91"/>
      <c r="I2" s="91"/>
      <c r="J2" s="91"/>
      <c r="K2" s="91"/>
    </row>
    <row r="3" spans="2:11" ht="43.5" customHeight="1">
      <c r="B3" s="25"/>
      <c r="C3" s="92" t="s">
        <v>83</v>
      </c>
      <c r="D3" s="93"/>
      <c r="E3" s="93"/>
      <c r="F3" s="93"/>
      <c r="G3" s="51"/>
      <c r="H3" s="53"/>
      <c r="I3" s="51"/>
      <c r="J3" s="51"/>
      <c r="K3" s="50"/>
    </row>
    <row r="4" spans="2:7" ht="12.75">
      <c r="B4" s="25"/>
      <c r="C4" s="25"/>
      <c r="D4" s="25"/>
      <c r="E4" s="25"/>
      <c r="F4" s="25"/>
      <c r="G4" s="25"/>
    </row>
    <row r="5" spans="2:12" ht="62.25" customHeight="1">
      <c r="B5" s="85" t="s">
        <v>19</v>
      </c>
      <c r="C5" s="85" t="s">
        <v>80</v>
      </c>
      <c r="D5" s="87" t="s">
        <v>1</v>
      </c>
      <c r="E5" s="87" t="s">
        <v>16</v>
      </c>
      <c r="F5" s="87" t="s">
        <v>17</v>
      </c>
      <c r="G5" s="87" t="s">
        <v>18</v>
      </c>
      <c r="H5" s="87" t="s">
        <v>82</v>
      </c>
      <c r="I5" s="89"/>
      <c r="J5" s="89"/>
      <c r="K5" s="89"/>
      <c r="L5" s="89"/>
    </row>
    <row r="6" spans="2:12" ht="14.25" customHeight="1">
      <c r="B6" s="86"/>
      <c r="C6" s="86"/>
      <c r="D6" s="88"/>
      <c r="E6" s="88"/>
      <c r="F6" s="88"/>
      <c r="G6" s="88"/>
      <c r="H6" s="54">
        <v>2021</v>
      </c>
      <c r="I6" s="40">
        <v>2022</v>
      </c>
      <c r="J6" s="41">
        <v>2023</v>
      </c>
      <c r="K6" s="41">
        <v>2024</v>
      </c>
      <c r="L6" s="41">
        <v>2025</v>
      </c>
    </row>
    <row r="7" spans="2:12" ht="12.7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57">
        <v>7</v>
      </c>
      <c r="I7" s="26">
        <v>8</v>
      </c>
      <c r="J7" s="26">
        <v>9</v>
      </c>
      <c r="K7" s="26">
        <v>10</v>
      </c>
      <c r="L7" s="41">
        <v>11</v>
      </c>
    </row>
    <row r="8" spans="2:12" ht="16.5" customHeight="1">
      <c r="B8" s="80" t="s">
        <v>2</v>
      </c>
      <c r="C8" s="94" t="s">
        <v>94</v>
      </c>
      <c r="D8" s="80" t="s">
        <v>102</v>
      </c>
      <c r="E8" s="80" t="s">
        <v>98</v>
      </c>
      <c r="F8" s="63" t="s">
        <v>3</v>
      </c>
      <c r="G8" s="64">
        <f aca="true" t="shared" si="0" ref="G8:L8">G9+G10+G11+G12</f>
        <v>13081.700659999999</v>
      </c>
      <c r="H8" s="64">
        <f t="shared" si="0"/>
        <v>1925.82466</v>
      </c>
      <c r="I8" s="64">
        <f t="shared" si="0"/>
        <v>3572.711</v>
      </c>
      <c r="J8" s="65">
        <f t="shared" si="0"/>
        <v>3434.971</v>
      </c>
      <c r="K8" s="65">
        <f t="shared" si="0"/>
        <v>3570.194</v>
      </c>
      <c r="L8" s="65">
        <f t="shared" si="0"/>
        <v>578</v>
      </c>
    </row>
    <row r="9" spans="2:12" ht="17.25" customHeight="1">
      <c r="B9" s="80"/>
      <c r="C9" s="94"/>
      <c r="D9" s="80"/>
      <c r="E9" s="80"/>
      <c r="F9" s="66" t="s">
        <v>4</v>
      </c>
      <c r="G9" s="65">
        <f>SUM(H9:L9)</f>
        <v>0</v>
      </c>
      <c r="H9" s="65">
        <f>H14+H19</f>
        <v>0</v>
      </c>
      <c r="I9" s="65">
        <f>I14+I19</f>
        <v>0</v>
      </c>
      <c r="J9" s="65">
        <f>J14+J19</f>
        <v>0</v>
      </c>
      <c r="K9" s="65">
        <f>K14+K19</f>
        <v>0</v>
      </c>
      <c r="L9" s="65">
        <f>L14+L19</f>
        <v>0</v>
      </c>
    </row>
    <row r="10" spans="2:12" ht="16.5" customHeight="1">
      <c r="B10" s="80"/>
      <c r="C10" s="94"/>
      <c r="D10" s="80"/>
      <c r="E10" s="80"/>
      <c r="F10" s="66" t="s">
        <v>5</v>
      </c>
      <c r="G10" s="65">
        <f>SUM(H10:L10)</f>
        <v>0</v>
      </c>
      <c r="H10" s="65">
        <f aca="true" t="shared" si="1" ref="H10:L12">H15+H20</f>
        <v>0</v>
      </c>
      <c r="I10" s="65">
        <f t="shared" si="1"/>
        <v>0</v>
      </c>
      <c r="J10" s="65">
        <f t="shared" si="1"/>
        <v>0</v>
      </c>
      <c r="K10" s="65">
        <f t="shared" si="1"/>
        <v>0</v>
      </c>
      <c r="L10" s="65">
        <f t="shared" si="1"/>
        <v>0</v>
      </c>
    </row>
    <row r="11" spans="2:12" ht="12.75">
      <c r="B11" s="80"/>
      <c r="C11" s="94"/>
      <c r="D11" s="80"/>
      <c r="E11" s="80"/>
      <c r="F11" s="66" t="s">
        <v>6</v>
      </c>
      <c r="G11" s="65">
        <f>SUM(H11:L11)</f>
        <v>13081.700659999999</v>
      </c>
      <c r="H11" s="64">
        <f>H16+H21+H26</f>
        <v>1925.82466</v>
      </c>
      <c r="I11" s="64">
        <f>I16+I21+I26</f>
        <v>3572.711</v>
      </c>
      <c r="J11" s="65">
        <f>J16+J21+J26</f>
        <v>3434.971</v>
      </c>
      <c r="K11" s="65">
        <f>K16+K21+K26</f>
        <v>3570.194</v>
      </c>
      <c r="L11" s="65">
        <f>L16+L21+L26</f>
        <v>578</v>
      </c>
    </row>
    <row r="12" spans="2:12" ht="64.5" customHeight="1">
      <c r="B12" s="80"/>
      <c r="C12" s="94"/>
      <c r="D12" s="80"/>
      <c r="E12" s="80"/>
      <c r="F12" s="66" t="s">
        <v>7</v>
      </c>
      <c r="G12" s="65">
        <f>SUM(H12:L12)</f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</row>
    <row r="13" spans="2:12" ht="15.75" customHeight="1">
      <c r="B13" s="79" t="s">
        <v>8</v>
      </c>
      <c r="C13" s="79" t="s">
        <v>84</v>
      </c>
      <c r="D13" s="79" t="s">
        <v>102</v>
      </c>
      <c r="E13" s="79" t="s">
        <v>99</v>
      </c>
      <c r="F13" s="27" t="s">
        <v>3</v>
      </c>
      <c r="G13" s="19">
        <f aca="true" t="shared" si="2" ref="G13:L13">G14+G15+G16+G17</f>
        <v>10012.564</v>
      </c>
      <c r="H13" s="19">
        <f t="shared" si="2"/>
        <v>1306.464</v>
      </c>
      <c r="I13" s="19">
        <f t="shared" si="2"/>
        <v>2755.1</v>
      </c>
      <c r="J13" s="19">
        <f t="shared" si="2"/>
        <v>2743</v>
      </c>
      <c r="K13" s="19">
        <f t="shared" si="2"/>
        <v>2798</v>
      </c>
      <c r="L13" s="19">
        <f t="shared" si="2"/>
        <v>410</v>
      </c>
    </row>
    <row r="14" spans="2:12" ht="12.75">
      <c r="B14" s="79"/>
      <c r="C14" s="79"/>
      <c r="D14" s="79"/>
      <c r="E14" s="79"/>
      <c r="F14" s="20" t="s">
        <v>4</v>
      </c>
      <c r="G14" s="19">
        <f>SUM(H14:L14)</f>
        <v>0</v>
      </c>
      <c r="H14" s="19">
        <v>0</v>
      </c>
      <c r="I14" s="19">
        <v>0</v>
      </c>
      <c r="J14" s="19">
        <v>0</v>
      </c>
      <c r="K14" s="19">
        <v>0</v>
      </c>
      <c r="L14" s="39">
        <v>0</v>
      </c>
    </row>
    <row r="15" spans="2:12" ht="15" customHeight="1">
      <c r="B15" s="79"/>
      <c r="C15" s="79"/>
      <c r="D15" s="79"/>
      <c r="E15" s="79"/>
      <c r="F15" s="20" t="s">
        <v>5</v>
      </c>
      <c r="G15" s="19">
        <f>SUM(H15:L15)</f>
        <v>0</v>
      </c>
      <c r="H15" s="19">
        <v>0</v>
      </c>
      <c r="I15" s="19">
        <v>0</v>
      </c>
      <c r="J15" s="19">
        <v>0</v>
      </c>
      <c r="K15" s="19">
        <v>0</v>
      </c>
      <c r="L15" s="39">
        <v>0</v>
      </c>
    </row>
    <row r="16" spans="2:14" ht="12.75" customHeight="1">
      <c r="B16" s="79"/>
      <c r="C16" s="79"/>
      <c r="D16" s="79"/>
      <c r="E16" s="79"/>
      <c r="F16" s="20" t="s">
        <v>6</v>
      </c>
      <c r="G16" s="19">
        <f>SUM(H16:L16)</f>
        <v>10012.564</v>
      </c>
      <c r="H16" s="45">
        <v>1306.464</v>
      </c>
      <c r="I16" s="39">
        <f>3572.711-817.611</f>
        <v>2755.1</v>
      </c>
      <c r="J16" s="39">
        <f>2934.971-J26+350</f>
        <v>2743</v>
      </c>
      <c r="K16" s="39">
        <v>2798</v>
      </c>
      <c r="L16" s="39">
        <v>410</v>
      </c>
      <c r="M16" s="28"/>
      <c r="N16" s="28"/>
    </row>
    <row r="17" spans="2:12" ht="149.25" customHeight="1">
      <c r="B17" s="79"/>
      <c r="C17" s="79"/>
      <c r="D17" s="79"/>
      <c r="E17" s="79"/>
      <c r="F17" s="20" t="s">
        <v>7</v>
      </c>
      <c r="G17" s="19">
        <f>SUM(H17:L17)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5" ht="13.5" customHeight="1">
      <c r="B18" s="79" t="s">
        <v>9</v>
      </c>
      <c r="C18" s="79" t="s">
        <v>85</v>
      </c>
      <c r="D18" s="81" t="s">
        <v>111</v>
      </c>
      <c r="E18" s="79" t="s">
        <v>100</v>
      </c>
      <c r="F18" s="27" t="s">
        <v>3</v>
      </c>
      <c r="G18" s="19">
        <f aca="true" t="shared" si="3" ref="G18:L18">G19+G20+G21+G22</f>
        <v>600</v>
      </c>
      <c r="H18" s="19">
        <f t="shared" si="3"/>
        <v>0</v>
      </c>
      <c r="I18" s="19">
        <f t="shared" si="3"/>
        <v>150</v>
      </c>
      <c r="J18" s="19">
        <f t="shared" si="3"/>
        <v>150</v>
      </c>
      <c r="K18" s="19">
        <f t="shared" si="3"/>
        <v>150</v>
      </c>
      <c r="L18" s="19">
        <f t="shared" si="3"/>
        <v>150</v>
      </c>
      <c r="M18" s="28"/>
      <c r="N18" s="28"/>
      <c r="O18" s="28"/>
    </row>
    <row r="19" spans="2:12" ht="12.75">
      <c r="B19" s="79"/>
      <c r="C19" s="79"/>
      <c r="D19" s="82"/>
      <c r="E19" s="79"/>
      <c r="F19" s="20" t="s">
        <v>4</v>
      </c>
      <c r="G19" s="19">
        <f>SUM(H19:L19)</f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5" customHeight="1">
      <c r="B20" s="79"/>
      <c r="C20" s="79"/>
      <c r="D20" s="82"/>
      <c r="E20" s="79"/>
      <c r="F20" s="20" t="s">
        <v>5</v>
      </c>
      <c r="G20" s="19">
        <f>SUM(H20:L20)</f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2:12" ht="12.75">
      <c r="B21" s="79"/>
      <c r="C21" s="79"/>
      <c r="D21" s="82"/>
      <c r="E21" s="79"/>
      <c r="F21" s="20" t="s">
        <v>6</v>
      </c>
      <c r="G21" s="19">
        <f>SUM(H21:L21)</f>
        <v>600</v>
      </c>
      <c r="H21" s="19">
        <v>0</v>
      </c>
      <c r="I21" s="19">
        <v>150</v>
      </c>
      <c r="J21" s="39">
        <v>150</v>
      </c>
      <c r="K21" s="39">
        <v>150</v>
      </c>
      <c r="L21" s="39">
        <v>150</v>
      </c>
    </row>
    <row r="22" spans="2:12" ht="50.25" customHeight="1">
      <c r="B22" s="79"/>
      <c r="C22" s="79"/>
      <c r="D22" s="83"/>
      <c r="E22" s="79"/>
      <c r="F22" s="20" t="s">
        <v>7</v>
      </c>
      <c r="G22" s="19">
        <f>SUM(H22:L22)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3.5" customHeight="1">
      <c r="B23" s="79" t="s">
        <v>88</v>
      </c>
      <c r="C23" s="79" t="s">
        <v>89</v>
      </c>
      <c r="D23" s="84" t="s">
        <v>102</v>
      </c>
      <c r="E23" s="79" t="s">
        <v>100</v>
      </c>
      <c r="F23" s="27" t="s">
        <v>3</v>
      </c>
      <c r="G23" s="45">
        <f aca="true" t="shared" si="4" ref="G23:L23">G24+G25+G26+G27</f>
        <v>2469.13666</v>
      </c>
      <c r="H23" s="45">
        <f t="shared" si="4"/>
        <v>619.36066</v>
      </c>
      <c r="I23" s="45">
        <f t="shared" si="4"/>
        <v>667.611</v>
      </c>
      <c r="J23" s="19">
        <f t="shared" si="4"/>
        <v>541.971</v>
      </c>
      <c r="K23" s="19">
        <f t="shared" si="4"/>
        <v>622.194</v>
      </c>
      <c r="L23" s="19">
        <f t="shared" si="4"/>
        <v>18</v>
      </c>
    </row>
    <row r="24" spans="2:12" ht="12.75">
      <c r="B24" s="79"/>
      <c r="C24" s="79"/>
      <c r="D24" s="84"/>
      <c r="E24" s="79"/>
      <c r="F24" s="20" t="s">
        <v>4</v>
      </c>
      <c r="G24" s="19">
        <f>SUM(H24:L24)</f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2:12" ht="15" customHeight="1">
      <c r="B25" s="79"/>
      <c r="C25" s="79"/>
      <c r="D25" s="84"/>
      <c r="E25" s="79"/>
      <c r="F25" s="20" t="s">
        <v>5</v>
      </c>
      <c r="G25" s="19">
        <f>SUM(H25:L25)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2:13" ht="12.75">
      <c r="B26" s="79"/>
      <c r="C26" s="79"/>
      <c r="D26" s="84"/>
      <c r="E26" s="79"/>
      <c r="F26" s="20" t="s">
        <v>6</v>
      </c>
      <c r="G26" s="19">
        <f>SUM(H26:L26)</f>
        <v>2469.13666</v>
      </c>
      <c r="H26" s="45">
        <v>619.36066</v>
      </c>
      <c r="I26" s="45">
        <v>667.611</v>
      </c>
      <c r="J26" s="39">
        <v>541.971</v>
      </c>
      <c r="K26" s="60">
        <v>622.194</v>
      </c>
      <c r="L26" s="60">
        <v>18</v>
      </c>
      <c r="M26" s="28"/>
    </row>
    <row r="27" spans="2:12" ht="15" customHeight="1">
      <c r="B27" s="79"/>
      <c r="C27" s="79"/>
      <c r="D27" s="84"/>
      <c r="E27" s="79"/>
      <c r="F27" s="20" t="s">
        <v>7</v>
      </c>
      <c r="G27" s="19">
        <f>SUM(H27:L27)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75">
      <c r="B28" s="80" t="s">
        <v>79</v>
      </c>
      <c r="C28" s="80" t="s">
        <v>81</v>
      </c>
      <c r="D28" s="80" t="s">
        <v>102</v>
      </c>
      <c r="E28" s="80" t="s">
        <v>112</v>
      </c>
      <c r="F28" s="63" t="s">
        <v>3</v>
      </c>
      <c r="G28" s="64">
        <f aca="true" t="shared" si="5" ref="G28:L28">G29+G30+G31+G32</f>
        <v>509786.98535000003</v>
      </c>
      <c r="H28" s="64">
        <f t="shared" si="5"/>
        <v>56205.763340000005</v>
      </c>
      <c r="I28" s="64">
        <f t="shared" si="5"/>
        <v>123425.8139</v>
      </c>
      <c r="J28" s="64">
        <f t="shared" si="5"/>
        <v>105492.16811</v>
      </c>
      <c r="K28" s="65">
        <f t="shared" si="5"/>
        <v>117390.19700000001</v>
      </c>
      <c r="L28" s="65">
        <f t="shared" si="5"/>
        <v>107273.04299999999</v>
      </c>
    </row>
    <row r="29" spans="2:12" ht="12.75">
      <c r="B29" s="80"/>
      <c r="C29" s="80"/>
      <c r="D29" s="80"/>
      <c r="E29" s="80"/>
      <c r="F29" s="66" t="s">
        <v>4</v>
      </c>
      <c r="G29" s="64">
        <f>SUM(H29:L29)</f>
        <v>0</v>
      </c>
      <c r="H29" s="65">
        <f aca="true" t="shared" si="6" ref="H29:L30">H34+H39+H44+H49+H54</f>
        <v>0</v>
      </c>
      <c r="I29" s="65">
        <f t="shared" si="6"/>
        <v>0</v>
      </c>
      <c r="J29" s="65">
        <f t="shared" si="6"/>
        <v>0</v>
      </c>
      <c r="K29" s="65">
        <f t="shared" si="6"/>
        <v>0</v>
      </c>
      <c r="L29" s="65">
        <f t="shared" si="6"/>
        <v>0</v>
      </c>
    </row>
    <row r="30" spans="2:12" ht="15.75" customHeight="1">
      <c r="B30" s="80"/>
      <c r="C30" s="80"/>
      <c r="D30" s="80"/>
      <c r="E30" s="80"/>
      <c r="F30" s="66" t="s">
        <v>5</v>
      </c>
      <c r="G30" s="64">
        <f>SUM(H30:L30)</f>
        <v>0</v>
      </c>
      <c r="H30" s="65">
        <f t="shared" si="6"/>
        <v>0</v>
      </c>
      <c r="I30" s="65">
        <f t="shared" si="6"/>
        <v>0</v>
      </c>
      <c r="J30" s="65">
        <f t="shared" si="6"/>
        <v>0</v>
      </c>
      <c r="K30" s="65">
        <f t="shared" si="6"/>
        <v>0</v>
      </c>
      <c r="L30" s="65">
        <f t="shared" si="6"/>
        <v>0</v>
      </c>
    </row>
    <row r="31" spans="2:13" ht="12.75">
      <c r="B31" s="80"/>
      <c r="C31" s="80"/>
      <c r="D31" s="80"/>
      <c r="E31" s="80"/>
      <c r="F31" s="66" t="s">
        <v>6</v>
      </c>
      <c r="G31" s="64">
        <f>SUM(H31:L31)</f>
        <v>509786.98535000003</v>
      </c>
      <c r="H31" s="64">
        <f>H36+H41+H46+H51+H56+H61</f>
        <v>56205.763340000005</v>
      </c>
      <c r="I31" s="64">
        <f>I36+I41+I46+I51+I56+I61</f>
        <v>123425.8139</v>
      </c>
      <c r="J31" s="64">
        <f>J36+J41+J46+J51+J56+J61</f>
        <v>105492.16811</v>
      </c>
      <c r="K31" s="65">
        <f>K36+K41+K46+K51+K56+K61</f>
        <v>117390.19700000001</v>
      </c>
      <c r="L31" s="65">
        <f>L36+L41+L46+L51+L56+L61</f>
        <v>107273.04299999999</v>
      </c>
      <c r="M31" s="28"/>
    </row>
    <row r="32" spans="2:12" ht="47.25" customHeight="1">
      <c r="B32" s="80"/>
      <c r="C32" s="80"/>
      <c r="D32" s="80"/>
      <c r="E32" s="80"/>
      <c r="F32" s="66" t="s">
        <v>7</v>
      </c>
      <c r="G32" s="64">
        <f>SUM(H32:L32)</f>
        <v>0</v>
      </c>
      <c r="H32" s="65">
        <f>H37+H42+H47+H52+H57</f>
        <v>0</v>
      </c>
      <c r="I32" s="65">
        <f>I37+I42+I47+I52+I57</f>
        <v>0</v>
      </c>
      <c r="J32" s="65">
        <f>J37+J42+J47+J52+J57</f>
        <v>0</v>
      </c>
      <c r="K32" s="65">
        <f>K37+K42+K47+K52+K57</f>
        <v>0</v>
      </c>
      <c r="L32" s="65">
        <f>L37+L42+L47+L52+L57</f>
        <v>0</v>
      </c>
    </row>
    <row r="33" spans="2:12" ht="13.5" customHeight="1">
      <c r="B33" s="79" t="s">
        <v>10</v>
      </c>
      <c r="C33" s="79" t="s">
        <v>96</v>
      </c>
      <c r="D33" s="79" t="s">
        <v>102</v>
      </c>
      <c r="E33" s="79" t="s">
        <v>101</v>
      </c>
      <c r="F33" s="27" t="s">
        <v>3</v>
      </c>
      <c r="G33" s="45">
        <f aca="true" t="shared" si="7" ref="G33:L33">G34+G35+G36+G37</f>
        <v>161934.99215</v>
      </c>
      <c r="H33" s="45">
        <f t="shared" si="7"/>
        <v>8098.636</v>
      </c>
      <c r="I33" s="45">
        <f t="shared" si="7"/>
        <v>62246.83715000001</v>
      </c>
      <c r="J33" s="45">
        <f t="shared" si="7"/>
        <v>32259.990999999998</v>
      </c>
      <c r="K33" s="19">
        <f t="shared" si="7"/>
        <v>30752.147</v>
      </c>
      <c r="L33" s="19">
        <f t="shared" si="7"/>
        <v>28577.381</v>
      </c>
    </row>
    <row r="34" spans="2:12" ht="12.75">
      <c r="B34" s="79"/>
      <c r="C34" s="79"/>
      <c r="D34" s="79"/>
      <c r="E34" s="79"/>
      <c r="F34" s="20" t="s">
        <v>4</v>
      </c>
      <c r="G34" s="19">
        <f>SUM(H34:L34)</f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3.5" customHeight="1">
      <c r="B35" s="79"/>
      <c r="C35" s="79"/>
      <c r="D35" s="79"/>
      <c r="E35" s="79"/>
      <c r="F35" s="20" t="s">
        <v>5</v>
      </c>
      <c r="G35" s="19">
        <f>SUM(H35:L35)</f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4" ht="12.75">
      <c r="B36" s="79"/>
      <c r="C36" s="79"/>
      <c r="D36" s="79"/>
      <c r="E36" s="79"/>
      <c r="F36" s="20" t="s">
        <v>6</v>
      </c>
      <c r="G36" s="19">
        <f>SUM(H36:L36)</f>
        <v>161934.99215</v>
      </c>
      <c r="H36" s="19">
        <v>8098.636</v>
      </c>
      <c r="I36" s="62">
        <f>8968.021+2144.11+51210.39104-1113.66589+1037.981</f>
        <v>62246.83715000001</v>
      </c>
      <c r="J36" s="70">
        <f>24499.231+1522.32+882.288+4601.293+754.859</f>
        <v>32259.990999999998</v>
      </c>
      <c r="K36" s="69">
        <v>30752.147</v>
      </c>
      <c r="L36" s="69">
        <v>28577.381</v>
      </c>
      <c r="M36" s="59"/>
      <c r="N36" s="59"/>
    </row>
    <row r="37" spans="2:12" ht="13.5" customHeight="1">
      <c r="B37" s="79"/>
      <c r="C37" s="79"/>
      <c r="D37" s="79"/>
      <c r="E37" s="79"/>
      <c r="F37" s="20" t="s">
        <v>7</v>
      </c>
      <c r="G37" s="19">
        <f>SUM(H37:L37)</f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12.75">
      <c r="B38" s="79" t="s">
        <v>11</v>
      </c>
      <c r="C38" s="79" t="s">
        <v>114</v>
      </c>
      <c r="D38" s="79" t="s">
        <v>102</v>
      </c>
      <c r="E38" s="79" t="s">
        <v>103</v>
      </c>
      <c r="F38" s="27" t="s">
        <v>3</v>
      </c>
      <c r="G38" s="19">
        <f aca="true" t="shared" si="8" ref="G38:L38">G39+G40+G41+G42</f>
        <v>155930.33285999997</v>
      </c>
      <c r="H38" s="19">
        <f>H39+H40+H41+H42</f>
        <v>20265.012</v>
      </c>
      <c r="I38" s="19">
        <f t="shared" si="8"/>
        <v>34873.87686</v>
      </c>
      <c r="J38" s="19">
        <f t="shared" si="8"/>
        <v>31561.880999999998</v>
      </c>
      <c r="K38" s="19">
        <f t="shared" si="8"/>
        <v>36648.263</v>
      </c>
      <c r="L38" s="19">
        <f t="shared" si="8"/>
        <v>32581.3</v>
      </c>
    </row>
    <row r="39" spans="2:12" ht="12.75">
      <c r="B39" s="79"/>
      <c r="C39" s="79"/>
      <c r="D39" s="79"/>
      <c r="E39" s="79"/>
      <c r="F39" s="20" t="s">
        <v>4</v>
      </c>
      <c r="G39" s="19">
        <f>SUM(H39:L39)</f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5" customHeight="1">
      <c r="B40" s="79"/>
      <c r="C40" s="79"/>
      <c r="D40" s="79"/>
      <c r="E40" s="79"/>
      <c r="F40" s="20" t="s">
        <v>5</v>
      </c>
      <c r="G40" s="19">
        <f>SUM(H40:L40)</f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3" ht="12.75">
      <c r="B41" s="79"/>
      <c r="C41" s="79"/>
      <c r="D41" s="79"/>
      <c r="E41" s="79"/>
      <c r="F41" s="20" t="s">
        <v>6</v>
      </c>
      <c r="G41" s="19">
        <f>SUM(H41:L41)</f>
        <v>155930.33285999997</v>
      </c>
      <c r="H41" s="19">
        <v>20265.012</v>
      </c>
      <c r="I41" s="47">
        <f>20070.744+4618.449+10184.68386</f>
        <v>34873.87686</v>
      </c>
      <c r="J41" s="71">
        <f>30269.607+1595.763-940+300+336.511</f>
        <v>31561.880999999998</v>
      </c>
      <c r="K41" s="69">
        <v>36648.263</v>
      </c>
      <c r="L41" s="69">
        <v>32581.3</v>
      </c>
      <c r="M41" s="59"/>
    </row>
    <row r="42" spans="2:12" ht="14.25" customHeight="1">
      <c r="B42" s="79"/>
      <c r="C42" s="79"/>
      <c r="D42" s="79"/>
      <c r="E42" s="79"/>
      <c r="F42" s="20" t="s">
        <v>7</v>
      </c>
      <c r="G42" s="19">
        <f>SUM(H42:L42)</f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2:13" ht="14.25" customHeight="1">
      <c r="B43" s="79" t="s">
        <v>12</v>
      </c>
      <c r="C43" s="79" t="s">
        <v>86</v>
      </c>
      <c r="D43" s="79" t="s">
        <v>102</v>
      </c>
      <c r="E43" s="79" t="s">
        <v>104</v>
      </c>
      <c r="F43" s="27" t="s">
        <v>3</v>
      </c>
      <c r="G43" s="19">
        <f aca="true" t="shared" si="9" ref="G43:L43">G44+G45+G46+G47</f>
        <v>72827.824</v>
      </c>
      <c r="H43" s="19">
        <f t="shared" si="9"/>
        <v>15014.823</v>
      </c>
      <c r="I43" s="19">
        <f t="shared" si="9"/>
        <v>14409.794</v>
      </c>
      <c r="J43" s="19">
        <f t="shared" si="9"/>
        <v>15161.878999999999</v>
      </c>
      <c r="K43" s="19">
        <f t="shared" si="9"/>
        <v>15498.524</v>
      </c>
      <c r="L43" s="19">
        <f t="shared" si="9"/>
        <v>12742.804</v>
      </c>
      <c r="M43" s="28"/>
    </row>
    <row r="44" spans="2:12" ht="12.75">
      <c r="B44" s="79"/>
      <c r="C44" s="79"/>
      <c r="D44" s="79"/>
      <c r="E44" s="79"/>
      <c r="F44" s="20" t="s">
        <v>4</v>
      </c>
      <c r="G44" s="19">
        <f>SUM(H44:L44)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2:12" ht="15" customHeight="1">
      <c r="B45" s="79"/>
      <c r="C45" s="79"/>
      <c r="D45" s="79"/>
      <c r="E45" s="79"/>
      <c r="F45" s="20" t="s">
        <v>5</v>
      </c>
      <c r="G45" s="19">
        <f>SUM(H45:L45)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</row>
    <row r="46" spans="2:13" ht="12.75">
      <c r="B46" s="79"/>
      <c r="C46" s="79"/>
      <c r="D46" s="79"/>
      <c r="E46" s="79"/>
      <c r="F46" s="20" t="s">
        <v>6</v>
      </c>
      <c r="G46" s="19">
        <f>SUM(H46:L46)</f>
        <v>72827.824</v>
      </c>
      <c r="H46" s="19">
        <v>15014.823</v>
      </c>
      <c r="I46" s="39">
        <f>12753.644+1656.15</f>
        <v>14409.794</v>
      </c>
      <c r="J46" s="71">
        <f>13831.317+1780.392-449.83</f>
        <v>15161.878999999999</v>
      </c>
      <c r="K46" s="69">
        <v>15498.524</v>
      </c>
      <c r="L46" s="69">
        <v>12742.804</v>
      </c>
      <c r="M46" s="28"/>
    </row>
    <row r="47" spans="2:12" ht="14.25" customHeight="1">
      <c r="B47" s="79"/>
      <c r="C47" s="79"/>
      <c r="D47" s="79"/>
      <c r="E47" s="79"/>
      <c r="F47" s="20" t="s">
        <v>7</v>
      </c>
      <c r="G47" s="19">
        <f>SUM(H47:L47)</f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4.25" customHeight="1">
      <c r="B48" s="79" t="s">
        <v>13</v>
      </c>
      <c r="C48" s="79" t="s">
        <v>113</v>
      </c>
      <c r="D48" s="79" t="s">
        <v>102</v>
      </c>
      <c r="E48" s="79" t="s">
        <v>105</v>
      </c>
      <c r="F48" s="27" t="s">
        <v>3</v>
      </c>
      <c r="G48" s="45">
        <f aca="true" t="shared" si="10" ref="G48:L48">G49+G50+G51+G52</f>
        <v>50445.6278</v>
      </c>
      <c r="H48" s="19">
        <f t="shared" si="10"/>
        <v>4454.612</v>
      </c>
      <c r="I48" s="19">
        <f t="shared" si="10"/>
        <v>4684.935</v>
      </c>
      <c r="J48" s="45">
        <f t="shared" si="10"/>
        <v>10168.5948</v>
      </c>
      <c r="K48" s="19">
        <f t="shared" si="10"/>
        <v>15798.559000000001</v>
      </c>
      <c r="L48" s="19">
        <f t="shared" si="10"/>
        <v>15338.927</v>
      </c>
    </row>
    <row r="49" spans="2:12" ht="12.75">
      <c r="B49" s="79"/>
      <c r="C49" s="79"/>
      <c r="D49" s="79"/>
      <c r="E49" s="79"/>
      <c r="F49" s="20" t="s">
        <v>4</v>
      </c>
      <c r="G49" s="19">
        <f>SUM(H49:L49)</f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2:12" ht="13.5" customHeight="1">
      <c r="B50" s="79"/>
      <c r="C50" s="79"/>
      <c r="D50" s="79"/>
      <c r="E50" s="79"/>
      <c r="F50" s="20" t="s">
        <v>5</v>
      </c>
      <c r="G50" s="19">
        <f>SUM(H50:L50)</f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2:13" ht="12.75">
      <c r="B51" s="79"/>
      <c r="C51" s="79"/>
      <c r="D51" s="79"/>
      <c r="E51" s="79"/>
      <c r="F51" s="20" t="s">
        <v>6</v>
      </c>
      <c r="G51" s="19">
        <f>SUM(H51:L51)</f>
        <v>50445.6278</v>
      </c>
      <c r="H51" s="19">
        <v>4454.612</v>
      </c>
      <c r="I51" s="39">
        <f>4699.46+41.375-55.9</f>
        <v>4684.935</v>
      </c>
      <c r="J51" s="47">
        <f>4511.598+13.5788+4.836+2014.58332+3623.99868</f>
        <v>10168.5948</v>
      </c>
      <c r="K51" s="39">
        <f>10233.742+5564.817</f>
        <v>15798.559000000001</v>
      </c>
      <c r="L51" s="39">
        <f>9915.962+5422.965</f>
        <v>15338.927</v>
      </c>
      <c r="M51" s="28"/>
    </row>
    <row r="52" spans="2:12" ht="75" customHeight="1">
      <c r="B52" s="79"/>
      <c r="C52" s="79"/>
      <c r="D52" s="79"/>
      <c r="E52" s="79"/>
      <c r="F52" s="20" t="s">
        <v>7</v>
      </c>
      <c r="G52" s="19">
        <f>SUM(H52:L52)</f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4.25" customHeight="1">
      <c r="B53" s="73" t="s">
        <v>14</v>
      </c>
      <c r="C53" s="73" t="s">
        <v>87</v>
      </c>
      <c r="D53" s="76" t="s">
        <v>102</v>
      </c>
      <c r="E53" s="73" t="s">
        <v>100</v>
      </c>
      <c r="F53" s="27" t="s">
        <v>3</v>
      </c>
      <c r="G53" s="45">
        <f aca="true" t="shared" si="11" ref="G53:L53">G54+G55+G56+G57</f>
        <v>39982.62054</v>
      </c>
      <c r="H53" s="45">
        <f>H54+H55+H56+H57</f>
        <v>8372.68034</v>
      </c>
      <c r="I53" s="45">
        <f>I54+I55+I56+I57</f>
        <v>7210.370889999999</v>
      </c>
      <c r="J53" s="45">
        <f t="shared" si="11"/>
        <v>8515.40931</v>
      </c>
      <c r="K53" s="19">
        <f t="shared" si="11"/>
        <v>7996.649</v>
      </c>
      <c r="L53" s="19">
        <f t="shared" si="11"/>
        <v>7887.511</v>
      </c>
    </row>
    <row r="54" spans="2:12" ht="12.75">
      <c r="B54" s="74"/>
      <c r="C54" s="74"/>
      <c r="D54" s="77"/>
      <c r="E54" s="74"/>
      <c r="F54" s="20" t="s">
        <v>4</v>
      </c>
      <c r="G54" s="19">
        <f>SUM(H54:L54)</f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2:12" ht="13.5" customHeight="1">
      <c r="B55" s="74"/>
      <c r="C55" s="74"/>
      <c r="D55" s="77"/>
      <c r="E55" s="74"/>
      <c r="F55" s="20" t="s">
        <v>5</v>
      </c>
      <c r="G55" s="19">
        <f>SUM(H55:L55)</f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3" ht="12.75">
      <c r="B56" s="74"/>
      <c r="C56" s="74"/>
      <c r="D56" s="77"/>
      <c r="E56" s="74"/>
      <c r="F56" s="20" t="s">
        <v>6</v>
      </c>
      <c r="G56" s="19">
        <f>SUM(H56:L56)</f>
        <v>39982.62054</v>
      </c>
      <c r="H56" s="19">
        <v>8372.68034</v>
      </c>
      <c r="I56" s="47">
        <f>5683.874+506.731+1019.76589</f>
        <v>7210.370889999999</v>
      </c>
      <c r="J56" s="70">
        <f>7131.87+1155.83431+227.705</f>
        <v>8515.40931</v>
      </c>
      <c r="K56" s="39">
        <v>7996.649</v>
      </c>
      <c r="L56" s="39">
        <v>7887.511</v>
      </c>
      <c r="M56" s="59"/>
    </row>
    <row r="57" spans="2:12" ht="15.75" customHeight="1">
      <c r="B57" s="75"/>
      <c r="C57" s="75"/>
      <c r="D57" s="78"/>
      <c r="E57" s="75"/>
      <c r="F57" s="20" t="s">
        <v>7</v>
      </c>
      <c r="G57" s="19">
        <f>SUM(H57:L57)</f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</row>
    <row r="58" spans="2:12" ht="14.25" customHeight="1">
      <c r="B58" s="73" t="s">
        <v>107</v>
      </c>
      <c r="C58" s="73" t="s">
        <v>108</v>
      </c>
      <c r="D58" s="76" t="s">
        <v>110</v>
      </c>
      <c r="E58" s="73" t="s">
        <v>109</v>
      </c>
      <c r="F58" s="27" t="s">
        <v>3</v>
      </c>
      <c r="G58" s="45">
        <f aca="true" t="shared" si="12" ref="G58:L58">G59+G60+G61+G62</f>
        <v>28665.588000000003</v>
      </c>
      <c r="H58" s="45">
        <f t="shared" si="12"/>
        <v>0</v>
      </c>
      <c r="I58" s="45">
        <f t="shared" si="12"/>
        <v>0</v>
      </c>
      <c r="J58" s="45">
        <f t="shared" si="12"/>
        <v>7824.4130000000005</v>
      </c>
      <c r="K58" s="45">
        <f t="shared" si="12"/>
        <v>10696.055</v>
      </c>
      <c r="L58" s="45">
        <f t="shared" si="12"/>
        <v>10145.12</v>
      </c>
    </row>
    <row r="59" spans="2:12" ht="12.75">
      <c r="B59" s="74"/>
      <c r="C59" s="74"/>
      <c r="D59" s="77"/>
      <c r="E59" s="74"/>
      <c r="F59" s="20" t="s">
        <v>4</v>
      </c>
      <c r="G59" s="19">
        <f>H59+I59+J59+K59+L59</f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3.5" customHeight="1">
      <c r="B60" s="74"/>
      <c r="C60" s="74"/>
      <c r="D60" s="77"/>
      <c r="E60" s="74"/>
      <c r="F60" s="20" t="s">
        <v>5</v>
      </c>
      <c r="G60" s="19">
        <f>H60+I60+J60+K60+L60</f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2:13" ht="12.75">
      <c r="B61" s="74"/>
      <c r="C61" s="74"/>
      <c r="D61" s="77"/>
      <c r="E61" s="74"/>
      <c r="F61" s="20" t="s">
        <v>6</v>
      </c>
      <c r="G61" s="19">
        <f>H61+I61+J61+K61+L61</f>
        <v>28665.588000000003</v>
      </c>
      <c r="H61" s="19">
        <v>0</v>
      </c>
      <c r="I61" s="47">
        <v>0</v>
      </c>
      <c r="J61" s="70">
        <f>7389.617+434.796</f>
        <v>7824.4130000000005</v>
      </c>
      <c r="K61" s="19">
        <v>10696.055</v>
      </c>
      <c r="L61" s="39">
        <v>10145.12</v>
      </c>
      <c r="M61" s="59"/>
    </row>
    <row r="62" spans="2:12" ht="40.5" customHeight="1">
      <c r="B62" s="75"/>
      <c r="C62" s="75"/>
      <c r="D62" s="78"/>
      <c r="E62" s="75"/>
      <c r="F62" s="20" t="s">
        <v>7</v>
      </c>
      <c r="G62" s="19">
        <f>H62+I62+J62+K62+L62</f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2:12" ht="12.75">
      <c r="B63" s="80" t="s">
        <v>90</v>
      </c>
      <c r="C63" s="80" t="s">
        <v>92</v>
      </c>
      <c r="D63" s="80" t="s">
        <v>95</v>
      </c>
      <c r="E63" s="80" t="s">
        <v>106</v>
      </c>
      <c r="F63" s="63" t="s">
        <v>3</v>
      </c>
      <c r="G63" s="64">
        <f>G64+G65+G66+G67</f>
        <v>4232.71137</v>
      </c>
      <c r="H63" s="64">
        <f>H64+H65+H66+H67</f>
        <v>4181.84145</v>
      </c>
      <c r="I63" s="64">
        <f>I64+I65+I66+I67</f>
        <v>50.86992</v>
      </c>
      <c r="J63" s="65">
        <f>J64+J65+J66+J67</f>
        <v>0</v>
      </c>
      <c r="K63" s="64">
        <f>K68</f>
        <v>0</v>
      </c>
      <c r="L63" s="64">
        <f>L68</f>
        <v>0</v>
      </c>
    </row>
    <row r="64" spans="2:12" ht="12.75">
      <c r="B64" s="80"/>
      <c r="C64" s="80"/>
      <c r="D64" s="80"/>
      <c r="E64" s="80"/>
      <c r="F64" s="66" t="s">
        <v>4</v>
      </c>
      <c r="G64" s="64">
        <f>SUM(H64:L64)</f>
        <v>0</v>
      </c>
      <c r="H64" s="64">
        <f>H69</f>
        <v>0</v>
      </c>
      <c r="I64" s="64">
        <f>I69</f>
        <v>0</v>
      </c>
      <c r="J64" s="64">
        <f>J69</f>
        <v>0</v>
      </c>
      <c r="K64" s="64">
        <f>K69</f>
        <v>0</v>
      </c>
      <c r="L64" s="64">
        <f>L69</f>
        <v>0</v>
      </c>
    </row>
    <row r="65" spans="2:12" ht="15.75" customHeight="1">
      <c r="B65" s="80"/>
      <c r="C65" s="80"/>
      <c r="D65" s="80"/>
      <c r="E65" s="80"/>
      <c r="F65" s="66" t="s">
        <v>5</v>
      </c>
      <c r="G65" s="64">
        <f>SUM(H65:L65)</f>
        <v>0</v>
      </c>
      <c r="H65" s="64">
        <f aca="true" t="shared" si="13" ref="H65:L67">H70</f>
        <v>0</v>
      </c>
      <c r="I65" s="64">
        <f t="shared" si="13"/>
        <v>0</v>
      </c>
      <c r="J65" s="64">
        <f t="shared" si="13"/>
        <v>0</v>
      </c>
      <c r="K65" s="64">
        <f t="shared" si="13"/>
        <v>0</v>
      </c>
      <c r="L65" s="64">
        <f t="shared" si="13"/>
        <v>0</v>
      </c>
    </row>
    <row r="66" spans="2:13" ht="12.75">
      <c r="B66" s="80"/>
      <c r="C66" s="80"/>
      <c r="D66" s="80"/>
      <c r="E66" s="80"/>
      <c r="F66" s="66" t="s">
        <v>6</v>
      </c>
      <c r="G66" s="64">
        <f>SUM(H66:L66)</f>
        <v>4232.71137</v>
      </c>
      <c r="H66" s="64">
        <f t="shared" si="13"/>
        <v>4181.84145</v>
      </c>
      <c r="I66" s="64">
        <f t="shared" si="13"/>
        <v>50.86992</v>
      </c>
      <c r="J66" s="64">
        <f t="shared" si="13"/>
        <v>0</v>
      </c>
      <c r="K66" s="64">
        <f t="shared" si="13"/>
        <v>0</v>
      </c>
      <c r="L66" s="64">
        <f t="shared" si="13"/>
        <v>0</v>
      </c>
      <c r="M66" s="28"/>
    </row>
    <row r="67" spans="2:12" ht="47.25" customHeight="1">
      <c r="B67" s="80"/>
      <c r="C67" s="80"/>
      <c r="D67" s="80"/>
      <c r="E67" s="80"/>
      <c r="F67" s="66" t="s">
        <v>7</v>
      </c>
      <c r="G67" s="64">
        <f>SUM(H67:L67)</f>
        <v>0</v>
      </c>
      <c r="H67" s="64">
        <f t="shared" si="13"/>
        <v>0</v>
      </c>
      <c r="I67" s="64">
        <f t="shared" si="13"/>
        <v>0</v>
      </c>
      <c r="J67" s="64">
        <f t="shared" si="13"/>
        <v>0</v>
      </c>
      <c r="K67" s="64">
        <f t="shared" si="13"/>
        <v>0</v>
      </c>
      <c r="L67" s="64">
        <f t="shared" si="13"/>
        <v>0</v>
      </c>
    </row>
    <row r="68" spans="2:12" ht="13.5" customHeight="1">
      <c r="B68" s="79" t="s">
        <v>91</v>
      </c>
      <c r="C68" s="79" t="s">
        <v>93</v>
      </c>
      <c r="D68" s="84" t="s">
        <v>95</v>
      </c>
      <c r="E68" s="79" t="s">
        <v>106</v>
      </c>
      <c r="F68" s="27" t="s">
        <v>3</v>
      </c>
      <c r="G68" s="45">
        <f aca="true" t="shared" si="14" ref="G68:L68">G69+G70+G71+G72</f>
        <v>4232.71137</v>
      </c>
      <c r="H68" s="45">
        <f t="shared" si="14"/>
        <v>4181.84145</v>
      </c>
      <c r="I68" s="45">
        <f t="shared" si="14"/>
        <v>50.86992</v>
      </c>
      <c r="J68" s="19">
        <f t="shared" si="14"/>
        <v>0</v>
      </c>
      <c r="K68" s="19">
        <f t="shared" si="14"/>
        <v>0</v>
      </c>
      <c r="L68" s="19">
        <f t="shared" si="14"/>
        <v>0</v>
      </c>
    </row>
    <row r="69" spans="2:12" ht="12.75">
      <c r="B69" s="79"/>
      <c r="C69" s="79"/>
      <c r="D69" s="84"/>
      <c r="E69" s="79"/>
      <c r="F69" s="20" t="s">
        <v>4</v>
      </c>
      <c r="G69" s="19">
        <f>SUM(H69:L69)</f>
        <v>0</v>
      </c>
      <c r="H69" s="19">
        <v>0</v>
      </c>
      <c r="I69" s="47">
        <v>0</v>
      </c>
      <c r="J69" s="19">
        <v>0</v>
      </c>
      <c r="K69" s="19">
        <v>0</v>
      </c>
      <c r="L69" s="19">
        <v>0</v>
      </c>
    </row>
    <row r="70" spans="2:12" ht="13.5" customHeight="1">
      <c r="B70" s="79"/>
      <c r="C70" s="79"/>
      <c r="D70" s="84"/>
      <c r="E70" s="79"/>
      <c r="F70" s="20" t="s">
        <v>5</v>
      </c>
      <c r="G70" s="19">
        <f>SUM(H70:L70)</f>
        <v>0</v>
      </c>
      <c r="H70" s="19">
        <v>0</v>
      </c>
      <c r="I70" s="47">
        <v>0</v>
      </c>
      <c r="J70" s="19">
        <v>0</v>
      </c>
      <c r="K70" s="19">
        <v>0</v>
      </c>
      <c r="L70" s="19">
        <v>0</v>
      </c>
    </row>
    <row r="71" spans="2:12" ht="12.75">
      <c r="B71" s="79"/>
      <c r="C71" s="79"/>
      <c r="D71" s="84"/>
      <c r="E71" s="79"/>
      <c r="F71" s="20" t="s">
        <v>6</v>
      </c>
      <c r="G71" s="19">
        <f>SUM(H71:L71)</f>
        <v>4232.71137</v>
      </c>
      <c r="H71" s="45">
        <v>4181.84145</v>
      </c>
      <c r="I71" s="68">
        <v>50.86992</v>
      </c>
      <c r="J71" s="39">
        <v>0</v>
      </c>
      <c r="K71" s="39">
        <v>0</v>
      </c>
      <c r="L71" s="39">
        <v>0</v>
      </c>
    </row>
    <row r="72" spans="2:12" ht="89.25" customHeight="1">
      <c r="B72" s="79"/>
      <c r="C72" s="79"/>
      <c r="D72" s="84"/>
      <c r="E72" s="79"/>
      <c r="F72" s="20" t="s">
        <v>7</v>
      </c>
      <c r="G72" s="19">
        <f>SUM(H72:L72)</f>
        <v>0</v>
      </c>
      <c r="H72" s="19">
        <v>0</v>
      </c>
      <c r="I72" s="67">
        <v>0</v>
      </c>
      <c r="J72" s="19">
        <v>0</v>
      </c>
      <c r="K72" s="19">
        <v>0</v>
      </c>
      <c r="L72" s="19">
        <v>0</v>
      </c>
    </row>
    <row r="73" spans="2:12" ht="12.75">
      <c r="B73" s="72" t="s">
        <v>15</v>
      </c>
      <c r="C73" s="72"/>
      <c r="D73" s="72"/>
      <c r="E73" s="72"/>
      <c r="F73" s="27" t="s">
        <v>3</v>
      </c>
      <c r="G73" s="45">
        <f aca="true" t="shared" si="15" ref="G73:L73">G74+G75+G76+G77</f>
        <v>527101.39738</v>
      </c>
      <c r="H73" s="45">
        <f t="shared" si="15"/>
        <v>62313.42945</v>
      </c>
      <c r="I73" s="45">
        <f t="shared" si="15"/>
        <v>127049.39481999999</v>
      </c>
      <c r="J73" s="45">
        <f t="shared" si="15"/>
        <v>108927.13911</v>
      </c>
      <c r="K73" s="19">
        <f t="shared" si="15"/>
        <v>120960.39100000002</v>
      </c>
      <c r="L73" s="19">
        <f t="shared" si="15"/>
        <v>107851.04299999999</v>
      </c>
    </row>
    <row r="74" spans="2:12" ht="12.75">
      <c r="B74" s="72"/>
      <c r="C74" s="72"/>
      <c r="D74" s="72"/>
      <c r="E74" s="72"/>
      <c r="F74" s="20" t="s">
        <v>4</v>
      </c>
      <c r="G74" s="46">
        <f>SUM(H74:L74)</f>
        <v>0</v>
      </c>
      <c r="H74" s="19">
        <f aca="true" t="shared" si="16" ref="H74:L77">H9+H29+H64</f>
        <v>0</v>
      </c>
      <c r="I74" s="19">
        <f t="shared" si="16"/>
        <v>0</v>
      </c>
      <c r="J74" s="19">
        <f t="shared" si="16"/>
        <v>0</v>
      </c>
      <c r="K74" s="19">
        <f t="shared" si="16"/>
        <v>0</v>
      </c>
      <c r="L74" s="19">
        <f t="shared" si="16"/>
        <v>0</v>
      </c>
    </row>
    <row r="75" spans="2:12" ht="15" customHeight="1">
      <c r="B75" s="72"/>
      <c r="C75" s="72"/>
      <c r="D75" s="72"/>
      <c r="E75" s="72"/>
      <c r="F75" s="20" t="s">
        <v>5</v>
      </c>
      <c r="G75" s="46">
        <f>SUM(H75:L75)</f>
        <v>0</v>
      </c>
      <c r="H75" s="19">
        <f t="shared" si="16"/>
        <v>0</v>
      </c>
      <c r="I75" s="19">
        <f t="shared" si="16"/>
        <v>0</v>
      </c>
      <c r="J75" s="19">
        <f t="shared" si="16"/>
        <v>0</v>
      </c>
      <c r="K75" s="19">
        <f t="shared" si="16"/>
        <v>0</v>
      </c>
      <c r="L75" s="19">
        <f t="shared" si="16"/>
        <v>0</v>
      </c>
    </row>
    <row r="76" spans="2:12" ht="12.75">
      <c r="B76" s="72"/>
      <c r="C76" s="72"/>
      <c r="D76" s="72"/>
      <c r="E76" s="72"/>
      <c r="F76" s="20" t="s">
        <v>6</v>
      </c>
      <c r="G76" s="46">
        <f>SUM(H76:L76)</f>
        <v>527101.39738</v>
      </c>
      <c r="H76" s="45">
        <f t="shared" si="16"/>
        <v>62313.42945</v>
      </c>
      <c r="I76" s="45">
        <f t="shared" si="16"/>
        <v>127049.39481999999</v>
      </c>
      <c r="J76" s="45">
        <f>J11+J31+J66</f>
        <v>108927.13911</v>
      </c>
      <c r="K76" s="19">
        <f>K11+K31+K66</f>
        <v>120960.39100000002</v>
      </c>
      <c r="L76" s="19">
        <f>L11+L31+L66</f>
        <v>107851.04299999999</v>
      </c>
    </row>
    <row r="77" spans="2:12" ht="12.75" customHeight="1">
      <c r="B77" s="72"/>
      <c r="C77" s="72"/>
      <c r="D77" s="72"/>
      <c r="E77" s="72"/>
      <c r="F77" s="20" t="s">
        <v>7</v>
      </c>
      <c r="G77" s="46">
        <f>SUM(H77:L77)</f>
        <v>0</v>
      </c>
      <c r="H77" s="19">
        <f t="shared" si="16"/>
        <v>0</v>
      </c>
      <c r="I77" s="19">
        <f t="shared" si="16"/>
        <v>0</v>
      </c>
      <c r="J77" s="19">
        <f t="shared" si="16"/>
        <v>0</v>
      </c>
      <c r="K77" s="19">
        <f t="shared" si="16"/>
        <v>0</v>
      </c>
      <c r="L77" s="19">
        <f t="shared" si="16"/>
        <v>0</v>
      </c>
    </row>
    <row r="78" spans="2:7" ht="29.25" customHeight="1">
      <c r="B78" s="25"/>
      <c r="C78" s="25"/>
      <c r="D78" s="25"/>
      <c r="E78" s="25"/>
      <c r="F78" s="25"/>
      <c r="G78" s="25"/>
    </row>
    <row r="79" spans="2:17" s="33" customFormat="1" ht="15" customHeight="1">
      <c r="B79" s="31" t="s">
        <v>78</v>
      </c>
      <c r="C79" s="32"/>
      <c r="D79" s="43" t="s">
        <v>115</v>
      </c>
      <c r="E79" s="43"/>
      <c r="F79" s="43"/>
      <c r="G79" s="43"/>
      <c r="H79" s="55"/>
      <c r="I79" s="58" t="s">
        <v>116</v>
      </c>
      <c r="J79" s="48"/>
      <c r="K79" s="48"/>
      <c r="L79" s="29"/>
      <c r="M79" s="29"/>
      <c r="N79" s="29"/>
      <c r="O79" s="29"/>
      <c r="P79" s="29"/>
      <c r="Q79" s="29"/>
    </row>
    <row r="80" spans="2:17" s="33" customFormat="1" ht="15.75">
      <c r="B80" s="34"/>
      <c r="C80" s="34"/>
      <c r="D80" s="44" t="s">
        <v>97</v>
      </c>
      <c r="E80" s="44"/>
      <c r="F80" s="44"/>
      <c r="G80" s="44"/>
      <c r="H80" s="56"/>
      <c r="J80" s="29"/>
      <c r="K80" s="29"/>
      <c r="L80" s="38"/>
      <c r="M80" s="29"/>
      <c r="N80" s="29"/>
      <c r="O80" s="29"/>
      <c r="P80" s="29"/>
      <c r="Q80" s="29"/>
    </row>
    <row r="81" spans="2:10" ht="12.75">
      <c r="B81" s="25"/>
      <c r="C81" s="25"/>
      <c r="D81" s="25"/>
      <c r="E81" s="25"/>
      <c r="F81" s="25"/>
      <c r="G81" s="25"/>
      <c r="J81" s="59"/>
    </row>
    <row r="82" spans="2:11" ht="12.75">
      <c r="B82" s="25"/>
      <c r="C82" s="25"/>
      <c r="D82" s="25"/>
      <c r="E82" s="25"/>
      <c r="F82" s="25"/>
      <c r="G82" s="25"/>
      <c r="I82" s="35"/>
      <c r="J82" s="35"/>
      <c r="K82" s="35"/>
    </row>
    <row r="83" spans="2:11" ht="12.75">
      <c r="B83" s="25"/>
      <c r="C83" s="25"/>
      <c r="D83" s="25"/>
      <c r="E83" s="25"/>
      <c r="F83" s="25"/>
      <c r="G83" s="25"/>
      <c r="I83" s="52"/>
      <c r="J83" s="18"/>
      <c r="K83" s="18"/>
    </row>
    <row r="84" spans="2:11" ht="15.75">
      <c r="B84" s="25"/>
      <c r="C84" s="25"/>
      <c r="D84" s="25"/>
      <c r="E84" s="25"/>
      <c r="F84" s="25"/>
      <c r="G84" s="25"/>
      <c r="I84" s="48"/>
      <c r="J84" s="36"/>
      <c r="K84" s="36"/>
    </row>
    <row r="85" spans="2:9" ht="12.75">
      <c r="B85" s="25"/>
      <c r="C85" s="25"/>
      <c r="D85" s="25"/>
      <c r="E85" s="25"/>
      <c r="F85" s="25"/>
      <c r="G85" s="25"/>
      <c r="I85" s="37"/>
    </row>
    <row r="86" spans="2:12" ht="12.75">
      <c r="B86" s="25"/>
      <c r="C86" s="25"/>
      <c r="D86" s="25"/>
      <c r="E86" s="25"/>
      <c r="F86" s="25"/>
      <c r="G86" s="25"/>
      <c r="I86" s="37"/>
      <c r="J86" s="37"/>
      <c r="K86" s="28"/>
      <c r="L86" s="28"/>
    </row>
    <row r="87" spans="2:11" ht="12.75">
      <c r="B87" s="25"/>
      <c r="C87" s="25"/>
      <c r="D87" s="25"/>
      <c r="E87" s="25"/>
      <c r="F87" s="25"/>
      <c r="G87" s="25"/>
      <c r="I87" s="49"/>
      <c r="J87" s="49"/>
      <c r="K87" s="49"/>
    </row>
    <row r="88" spans="2:11" ht="12.75">
      <c r="B88" s="25"/>
      <c r="C88" s="25"/>
      <c r="D88" s="25"/>
      <c r="E88" s="25"/>
      <c r="F88" s="25"/>
      <c r="G88" s="25"/>
      <c r="J88" s="22"/>
      <c r="K88" s="22"/>
    </row>
    <row r="89" spans="2:11" ht="12.75">
      <c r="B89" s="25"/>
      <c r="C89" s="25"/>
      <c r="D89" s="25"/>
      <c r="E89" s="25"/>
      <c r="F89" s="25"/>
      <c r="G89" s="25"/>
      <c r="J89" s="22"/>
      <c r="K89" s="22"/>
    </row>
    <row r="90" spans="2:11" ht="12.75">
      <c r="B90" s="25"/>
      <c r="C90" s="25"/>
      <c r="D90" s="25"/>
      <c r="E90" s="25"/>
      <c r="F90" s="25"/>
      <c r="G90" s="25"/>
      <c r="J90" s="22"/>
      <c r="K90" s="22"/>
    </row>
    <row r="91" spans="2:11" ht="16.5">
      <c r="B91" s="25"/>
      <c r="C91" s="25"/>
      <c r="D91" s="25"/>
      <c r="E91" s="25"/>
      <c r="F91" s="25"/>
      <c r="G91" s="25"/>
      <c r="I91" s="28"/>
      <c r="J91" s="28"/>
      <c r="K91" s="61"/>
    </row>
    <row r="92" spans="2:10" ht="12.75">
      <c r="B92" s="25"/>
      <c r="C92" s="25"/>
      <c r="D92" s="25"/>
      <c r="E92" s="25"/>
      <c r="F92" s="25"/>
      <c r="G92" s="25"/>
      <c r="I92" s="25"/>
      <c r="J92" s="25"/>
    </row>
    <row r="93" spans="2:10" ht="12.75">
      <c r="B93" s="25"/>
      <c r="C93" s="25"/>
      <c r="D93" s="25"/>
      <c r="E93" s="25"/>
      <c r="F93" s="25"/>
      <c r="G93" s="25"/>
      <c r="J93" s="28"/>
    </row>
    <row r="94" spans="2:9" ht="12.75">
      <c r="B94" s="25"/>
      <c r="C94" s="25"/>
      <c r="D94" s="25"/>
      <c r="E94" s="25"/>
      <c r="F94" s="25"/>
      <c r="G94" s="25"/>
      <c r="I94" s="49"/>
    </row>
    <row r="95" spans="2:7" ht="12.75">
      <c r="B95" s="25"/>
      <c r="C95" s="25"/>
      <c r="D95" s="25"/>
      <c r="E95" s="25"/>
      <c r="F95" s="25"/>
      <c r="G95" s="25"/>
    </row>
    <row r="96" spans="2:9" ht="12.75">
      <c r="B96" s="25"/>
      <c r="C96" s="25"/>
      <c r="D96" s="25"/>
      <c r="E96" s="25"/>
      <c r="F96" s="25"/>
      <c r="G96" s="25"/>
      <c r="I96" s="37"/>
    </row>
    <row r="97" spans="2:9" ht="12.75">
      <c r="B97" s="25"/>
      <c r="C97" s="25"/>
      <c r="D97" s="25"/>
      <c r="E97" s="25"/>
      <c r="F97" s="25"/>
      <c r="G97" s="25"/>
      <c r="I97" s="37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/>
      <c r="C213" s="25"/>
      <c r="D213" s="25"/>
      <c r="E213" s="25"/>
      <c r="F213" s="25"/>
      <c r="G213" s="25"/>
    </row>
    <row r="214" spans="2:7" ht="12.75">
      <c r="B214" s="25"/>
      <c r="C214" s="25"/>
      <c r="D214" s="25"/>
      <c r="E214" s="25"/>
      <c r="F214" s="25"/>
      <c r="G214" s="25"/>
    </row>
    <row r="215" spans="2:7" ht="12.75">
      <c r="B215" s="25"/>
      <c r="C215" s="25"/>
      <c r="D215" s="25"/>
      <c r="E215" s="25"/>
      <c r="F215" s="25"/>
      <c r="G215" s="25"/>
    </row>
    <row r="216" spans="2:7" ht="12.75">
      <c r="B216" s="25"/>
      <c r="C216" s="25"/>
      <c r="D216" s="25"/>
      <c r="E216" s="25"/>
      <c r="F216" s="25"/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</sheetData>
  <sheetProtection/>
  <mergeCells count="62">
    <mergeCell ref="B68:B72"/>
    <mergeCell ref="C68:C72"/>
    <mergeCell ref="D68:D72"/>
    <mergeCell ref="E68:E72"/>
    <mergeCell ref="B63:B67"/>
    <mergeCell ref="C33:C37"/>
    <mergeCell ref="E53:E57"/>
    <mergeCell ref="C63:C67"/>
    <mergeCell ref="D63:D67"/>
    <mergeCell ref="B38:B42"/>
    <mergeCell ref="E58:E62"/>
    <mergeCell ref="B43:B47"/>
    <mergeCell ref="E13:E17"/>
    <mergeCell ref="C13:C17"/>
    <mergeCell ref="D13:D17"/>
    <mergeCell ref="B33:B37"/>
    <mergeCell ref="B28:B32"/>
    <mergeCell ref="E43:E47"/>
    <mergeCell ref="F2:K2"/>
    <mergeCell ref="E18:E22"/>
    <mergeCell ref="G5:G6"/>
    <mergeCell ref="F5:F6"/>
    <mergeCell ref="C3:F3"/>
    <mergeCell ref="D38:D42"/>
    <mergeCell ref="C8:C12"/>
    <mergeCell ref="C5:C6"/>
    <mergeCell ref="E28:E32"/>
    <mergeCell ref="E38:E42"/>
    <mergeCell ref="C28:C32"/>
    <mergeCell ref="D28:D32"/>
    <mergeCell ref="H5:L5"/>
    <mergeCell ref="D5:D6"/>
    <mergeCell ref="C18:C22"/>
    <mergeCell ref="E8:E12"/>
    <mergeCell ref="E23:E27"/>
    <mergeCell ref="E33:E37"/>
    <mergeCell ref="B5:B6"/>
    <mergeCell ref="B8:B12"/>
    <mergeCell ref="D8:D12"/>
    <mergeCell ref="B18:B22"/>
    <mergeCell ref="B13:B17"/>
    <mergeCell ref="E5:E6"/>
    <mergeCell ref="C53:C57"/>
    <mergeCell ref="B48:B52"/>
    <mergeCell ref="C48:C52"/>
    <mergeCell ref="D18:D22"/>
    <mergeCell ref="D33:D37"/>
    <mergeCell ref="C38:C42"/>
    <mergeCell ref="C43:C47"/>
    <mergeCell ref="C23:C27"/>
    <mergeCell ref="D23:D27"/>
    <mergeCell ref="B23:B27"/>
    <mergeCell ref="B73:E77"/>
    <mergeCell ref="B53:B57"/>
    <mergeCell ref="D53:D57"/>
    <mergeCell ref="D48:D52"/>
    <mergeCell ref="D43:D47"/>
    <mergeCell ref="B58:B62"/>
    <mergeCell ref="C58:C62"/>
    <mergeCell ref="D58:D62"/>
    <mergeCell ref="E63:E67"/>
    <mergeCell ref="E48:E52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64.00390625" style="0" customWidth="1"/>
    <col min="3" max="3" width="12.7109375" style="0" customWidth="1"/>
    <col min="4" max="5" width="11.8515625" style="0" customWidth="1"/>
  </cols>
  <sheetData>
    <row r="2" spans="2:6" ht="15">
      <c r="B2" s="2" t="s">
        <v>31</v>
      </c>
      <c r="C2" s="2" t="s">
        <v>24</v>
      </c>
      <c r="D2" s="2" t="s">
        <v>32</v>
      </c>
      <c r="E2" s="2" t="s">
        <v>33</v>
      </c>
      <c r="F2" s="2" t="s">
        <v>34</v>
      </c>
    </row>
    <row r="3" spans="2:6" ht="60">
      <c r="B3" s="1" t="s">
        <v>20</v>
      </c>
      <c r="C3" s="5">
        <v>8959.028</v>
      </c>
      <c r="D3" s="5"/>
      <c r="E3" s="5">
        <v>6500.6</v>
      </c>
      <c r="F3" s="5">
        <f>C3-E3</f>
        <v>2458.428</v>
      </c>
    </row>
    <row r="4" spans="2:12" ht="45">
      <c r="B4" s="1" t="s">
        <v>22</v>
      </c>
      <c r="C4" s="5">
        <v>8677</v>
      </c>
      <c r="D4" s="5">
        <v>320.992</v>
      </c>
      <c r="E4" s="5"/>
      <c r="F4" s="5">
        <f>C4+D4</f>
        <v>8997.992</v>
      </c>
      <c r="K4">
        <f>L4-L5</f>
        <v>82998.225</v>
      </c>
      <c r="L4">
        <v>83449.19</v>
      </c>
    </row>
    <row r="5" spans="2:12" ht="45">
      <c r="B5" s="1" t="s">
        <v>21</v>
      </c>
      <c r="C5" s="5">
        <v>7073.018</v>
      </c>
      <c r="D5" s="6">
        <f>973.387-598.022</f>
        <v>375.3649999999999</v>
      </c>
      <c r="E5" s="12">
        <v>180.386</v>
      </c>
      <c r="F5" s="5">
        <f>C5+D5</f>
        <v>7448.383</v>
      </c>
      <c r="L5">
        <v>450.965</v>
      </c>
    </row>
    <row r="6" spans="2:12" ht="45">
      <c r="B6" s="1" t="s">
        <v>25</v>
      </c>
      <c r="C6" s="5">
        <v>9327.781</v>
      </c>
      <c r="D6" s="5"/>
      <c r="E6" s="5">
        <v>305.857</v>
      </c>
      <c r="F6" s="5">
        <f>C6-E6</f>
        <v>9021.924</v>
      </c>
      <c r="K6">
        <v>1</v>
      </c>
      <c r="L6">
        <v>180.386</v>
      </c>
    </row>
    <row r="7" spans="2:12" ht="60">
      <c r="B7" s="1" t="s">
        <v>26</v>
      </c>
      <c r="C7" s="5">
        <v>2222.619</v>
      </c>
      <c r="D7" s="5">
        <v>6500.6</v>
      </c>
      <c r="E7" s="5"/>
      <c r="F7" s="5">
        <f>C7+D7</f>
        <v>8723.219000000001</v>
      </c>
      <c r="K7">
        <v>2</v>
      </c>
      <c r="L7">
        <v>180.386</v>
      </c>
    </row>
    <row r="8" spans="2:12" ht="60">
      <c r="B8" s="1" t="s">
        <v>23</v>
      </c>
      <c r="C8" s="5">
        <v>95</v>
      </c>
      <c r="D8" s="5"/>
      <c r="E8" s="5">
        <v>95</v>
      </c>
      <c r="F8" s="5">
        <f>C8-E8</f>
        <v>0</v>
      </c>
      <c r="K8" t="s">
        <v>49</v>
      </c>
      <c r="L8">
        <v>90.193</v>
      </c>
    </row>
    <row r="9" spans="2:6" ht="30">
      <c r="B9" s="1" t="s">
        <v>35</v>
      </c>
      <c r="C9" s="5">
        <v>3591</v>
      </c>
      <c r="D9" s="5"/>
      <c r="E9" s="5">
        <v>95</v>
      </c>
      <c r="F9" s="5">
        <f aca="true" t="shared" si="0" ref="F9:F14">C9-E9</f>
        <v>3496</v>
      </c>
    </row>
    <row r="10" spans="2:6" ht="35.25" customHeight="1">
      <c r="B10" s="1" t="s">
        <v>36</v>
      </c>
      <c r="C10" s="5">
        <v>95</v>
      </c>
      <c r="D10" s="5"/>
      <c r="E10" s="5">
        <v>95</v>
      </c>
      <c r="F10" s="5">
        <f t="shared" si="0"/>
        <v>0</v>
      </c>
    </row>
    <row r="11" spans="2:6" ht="45">
      <c r="B11" s="1" t="s">
        <v>37</v>
      </c>
      <c r="C11" s="5">
        <v>1819.68</v>
      </c>
      <c r="D11" s="5"/>
      <c r="E11" s="5">
        <v>13.432</v>
      </c>
      <c r="F11" s="5">
        <f t="shared" si="0"/>
        <v>1806.248</v>
      </c>
    </row>
    <row r="12" spans="2:6" ht="45">
      <c r="B12" s="7" t="s">
        <v>38</v>
      </c>
      <c r="C12" s="8">
        <v>836</v>
      </c>
      <c r="D12" s="2"/>
      <c r="E12" s="8">
        <v>26</v>
      </c>
      <c r="F12" s="5">
        <f t="shared" si="0"/>
        <v>810</v>
      </c>
    </row>
    <row r="13" spans="2:6" ht="45">
      <c r="B13" s="7" t="s">
        <v>39</v>
      </c>
      <c r="C13" s="8">
        <v>836</v>
      </c>
      <c r="D13" s="2"/>
      <c r="E13" s="8">
        <f>26</f>
        <v>26</v>
      </c>
      <c r="F13" s="5">
        <f t="shared" si="0"/>
        <v>810</v>
      </c>
    </row>
    <row r="14" spans="2:6" ht="30">
      <c r="B14" s="7" t="s">
        <v>40</v>
      </c>
      <c r="C14" s="8">
        <v>40.068</v>
      </c>
      <c r="D14" s="2"/>
      <c r="E14" s="8">
        <v>40.068</v>
      </c>
      <c r="F14" s="5">
        <f t="shared" si="0"/>
        <v>0</v>
      </c>
    </row>
    <row r="15" spans="4:5" ht="15">
      <c r="D15" s="4">
        <f>SUM(D3:D14)</f>
        <v>7196.957</v>
      </c>
      <c r="E15" s="4">
        <f>SUM(E3:E14)</f>
        <v>7377.343000000001</v>
      </c>
    </row>
    <row r="18" ht="15">
      <c r="B18" t="s">
        <v>43</v>
      </c>
    </row>
    <row r="20" spans="2:6" ht="45">
      <c r="B20" s="9" t="s">
        <v>42</v>
      </c>
      <c r="C20" s="5">
        <v>810</v>
      </c>
      <c r="D20" s="5"/>
      <c r="E20" s="5"/>
      <c r="F20" s="5">
        <f>C20+D20</f>
        <v>810</v>
      </c>
    </row>
    <row r="21" spans="2:6" ht="45">
      <c r="B21" s="3" t="s">
        <v>44</v>
      </c>
      <c r="C21" s="5">
        <v>0</v>
      </c>
      <c r="D21" s="5">
        <v>810</v>
      </c>
      <c r="E21" s="5"/>
      <c r="F21" s="5">
        <f>C21+D21</f>
        <v>810</v>
      </c>
    </row>
    <row r="22" spans="2:6" ht="45">
      <c r="B22" s="1" t="s">
        <v>48</v>
      </c>
      <c r="C22" s="5">
        <v>810</v>
      </c>
      <c r="D22" s="5"/>
      <c r="E22" s="5">
        <v>810</v>
      </c>
      <c r="F22" s="5">
        <f>C22-E22</f>
        <v>0</v>
      </c>
    </row>
    <row r="23" spans="2:6" ht="60">
      <c r="B23" s="1" t="s">
        <v>30</v>
      </c>
      <c r="C23" s="5">
        <v>810</v>
      </c>
      <c r="D23" s="5"/>
      <c r="E23" s="5">
        <v>810</v>
      </c>
      <c r="F23" s="5">
        <f>C23-E23</f>
        <v>0</v>
      </c>
    </row>
    <row r="24" spans="2:6" ht="60">
      <c r="B24" s="7" t="s">
        <v>29</v>
      </c>
      <c r="C24" s="5">
        <v>810</v>
      </c>
      <c r="D24" s="5"/>
      <c r="E24" s="5">
        <v>810</v>
      </c>
      <c r="F24" s="5">
        <f>C24-E24</f>
        <v>0</v>
      </c>
    </row>
    <row r="25" spans="2:6" ht="45">
      <c r="B25" s="7" t="s">
        <v>45</v>
      </c>
      <c r="C25" s="5">
        <v>810</v>
      </c>
      <c r="D25" s="5"/>
      <c r="E25" s="5">
        <v>810</v>
      </c>
      <c r="F25" s="5">
        <f>C25-E25</f>
        <v>0</v>
      </c>
    </row>
    <row r="26" spans="4:5" ht="15">
      <c r="D26" s="4">
        <f>SUM(D20:D25)</f>
        <v>810</v>
      </c>
      <c r="E26" s="4">
        <f>SUM(E20:E25)</f>
        <v>3240</v>
      </c>
    </row>
  </sheetData>
  <sheetProtection/>
  <printOptions/>
  <pageMargins left="0.17" right="0.17" top="0.1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63.7109375" style="0" customWidth="1"/>
    <col min="3" max="3" width="13.7109375" style="0" customWidth="1"/>
  </cols>
  <sheetData>
    <row r="3" spans="2:3" ht="60">
      <c r="B3" s="10" t="s">
        <v>23</v>
      </c>
      <c r="C3" s="11">
        <v>1700</v>
      </c>
    </row>
    <row r="4" spans="2:3" ht="45">
      <c r="B4" s="10" t="s">
        <v>27</v>
      </c>
      <c r="C4" s="11">
        <v>4000</v>
      </c>
    </row>
    <row r="5" spans="2:3" ht="45">
      <c r="B5" s="10" t="s">
        <v>46</v>
      </c>
      <c r="C5" s="11">
        <v>1890</v>
      </c>
    </row>
    <row r="6" spans="2:3" ht="45">
      <c r="B6" s="10" t="s">
        <v>28</v>
      </c>
      <c r="C6" s="11">
        <v>10508.14</v>
      </c>
    </row>
    <row r="7" spans="2:3" ht="45">
      <c r="B7" s="10" t="s">
        <v>41</v>
      </c>
      <c r="C7" s="11">
        <v>717</v>
      </c>
    </row>
    <row r="8" spans="2:3" ht="15">
      <c r="B8" s="10" t="s">
        <v>47</v>
      </c>
      <c r="C8" s="11">
        <f>1890*4</f>
        <v>7560</v>
      </c>
    </row>
    <row r="9" ht="15">
      <c r="C9" s="11">
        <f>C3+C4+C5+C6+C7+C8</f>
        <v>26375.14</v>
      </c>
    </row>
    <row r="10" ht="15">
      <c r="C10" s="11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O27"/>
  <sheetViews>
    <sheetView zoomScalePageLayoutView="0" workbookViewId="0" topLeftCell="A4">
      <selection activeCell="N19" sqref="N19"/>
    </sheetView>
  </sheetViews>
  <sheetFormatPr defaultColWidth="9.140625" defaultRowHeight="15"/>
  <cols>
    <col min="5" max="5" width="22.421875" style="0" customWidth="1"/>
    <col min="6" max="6" width="13.00390625" style="0" customWidth="1"/>
    <col min="8" max="8" width="10.00390625" style="0" bestFit="1" customWidth="1"/>
    <col min="10" max="10" width="24.00390625" style="0" customWidth="1"/>
    <col min="11" max="11" width="10.00390625" style="0" bestFit="1" customWidth="1"/>
    <col min="14" max="15" width="10.00390625" style="0" bestFit="1" customWidth="1"/>
  </cols>
  <sheetData>
    <row r="5" ht="15">
      <c r="K5" t="s">
        <v>62</v>
      </c>
    </row>
    <row r="7" spans="5:15" ht="15">
      <c r="E7" t="s">
        <v>50</v>
      </c>
      <c r="F7" s="11">
        <v>331774</v>
      </c>
      <c r="J7" t="s">
        <v>51</v>
      </c>
      <c r="K7" s="11">
        <v>168306</v>
      </c>
      <c r="O7" s="11"/>
    </row>
    <row r="8" spans="5:11" ht="15">
      <c r="E8" t="s">
        <v>51</v>
      </c>
      <c r="F8" s="11">
        <v>6532</v>
      </c>
      <c r="H8" s="11"/>
      <c r="J8" t="s">
        <v>52</v>
      </c>
      <c r="K8" s="11">
        <v>80000</v>
      </c>
    </row>
    <row r="9" spans="6:11" ht="15">
      <c r="F9" s="11"/>
      <c r="J9" t="s">
        <v>50</v>
      </c>
      <c r="K9" s="11">
        <v>90000</v>
      </c>
    </row>
    <row r="10" spans="6:11" ht="15">
      <c r="F10" s="11"/>
      <c r="K10" s="11"/>
    </row>
    <row r="11" spans="6:11" ht="15">
      <c r="F11" s="11">
        <f>F7+F8</f>
        <v>338306</v>
      </c>
      <c r="K11" s="11">
        <f>K7+K8+K9</f>
        <v>338306</v>
      </c>
    </row>
    <row r="12" ht="15">
      <c r="F12" s="11"/>
    </row>
    <row r="13" ht="15">
      <c r="F13" s="11"/>
    </row>
    <row r="14" spans="5:11" ht="15">
      <c r="E14" t="s">
        <v>53</v>
      </c>
      <c r="F14" s="11">
        <v>65007</v>
      </c>
      <c r="J14" t="s">
        <v>54</v>
      </c>
      <c r="K14" s="11">
        <v>34605</v>
      </c>
    </row>
    <row r="15" spans="6:11" ht="15">
      <c r="F15" s="11"/>
      <c r="J15" t="s">
        <v>55</v>
      </c>
      <c r="K15" s="11">
        <v>30402</v>
      </c>
    </row>
    <row r="17" ht="15">
      <c r="K17" s="11">
        <f>K14+K15</f>
        <v>65007</v>
      </c>
    </row>
    <row r="19" ht="15">
      <c r="N19" s="11"/>
    </row>
    <row r="21" spans="5:11" ht="15">
      <c r="E21" t="s">
        <v>56</v>
      </c>
      <c r="K21" s="11">
        <v>296173</v>
      </c>
    </row>
    <row r="24" spans="5:11" ht="15">
      <c r="E24" t="s">
        <v>57</v>
      </c>
      <c r="F24" s="11">
        <v>30471</v>
      </c>
      <c r="J24" t="s">
        <v>58</v>
      </c>
      <c r="K24" s="11">
        <v>30471</v>
      </c>
    </row>
    <row r="25" spans="6:11" ht="15">
      <c r="F25" s="11"/>
      <c r="K25" s="11"/>
    </row>
    <row r="26" spans="5:11" ht="15">
      <c r="E26" t="s">
        <v>59</v>
      </c>
      <c r="F26" s="11">
        <v>120069</v>
      </c>
      <c r="J26" t="s">
        <v>60</v>
      </c>
      <c r="K26" s="11">
        <v>120069</v>
      </c>
    </row>
    <row r="27" ht="15">
      <c r="F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8.57421875" style="0" customWidth="1"/>
    <col min="9" max="9" width="21.140625" style="0" customWidth="1"/>
  </cols>
  <sheetData>
    <row r="3" spans="5:10" ht="15">
      <c r="E3" t="s">
        <v>61</v>
      </c>
      <c r="J3" t="s">
        <v>62</v>
      </c>
    </row>
    <row r="4" spans="4:10" ht="15">
      <c r="D4" t="s">
        <v>63</v>
      </c>
      <c r="E4" s="16">
        <v>65.007</v>
      </c>
      <c r="I4" t="s">
        <v>64</v>
      </c>
      <c r="J4">
        <v>65.007</v>
      </c>
    </row>
    <row r="5" spans="4:10" ht="15">
      <c r="D5" t="s">
        <v>65</v>
      </c>
      <c r="E5" s="14">
        <v>37.003</v>
      </c>
      <c r="I5" t="s">
        <v>51</v>
      </c>
      <c r="J5">
        <v>6.532</v>
      </c>
    </row>
    <row r="6" spans="9:10" ht="15">
      <c r="I6" t="s">
        <v>66</v>
      </c>
      <c r="J6">
        <v>30.471</v>
      </c>
    </row>
    <row r="8" spans="4:10" ht="15">
      <c r="D8" t="s">
        <v>67</v>
      </c>
      <c r="I8" t="s">
        <v>51</v>
      </c>
      <c r="J8" s="14">
        <v>168.306</v>
      </c>
    </row>
    <row r="9" spans="4:14" ht="15">
      <c r="D9" t="s">
        <v>68</v>
      </c>
      <c r="E9">
        <v>120.069</v>
      </c>
      <c r="I9" t="s">
        <v>51</v>
      </c>
      <c r="J9">
        <v>120.069</v>
      </c>
      <c r="N9">
        <f>J6+J12</f>
        <v>65.076</v>
      </c>
    </row>
    <row r="10" spans="9:10" ht="15">
      <c r="I10" t="s">
        <v>51</v>
      </c>
      <c r="J10" s="15">
        <v>80</v>
      </c>
    </row>
    <row r="12" spans="4:10" ht="15">
      <c r="D12" s="17" t="s">
        <v>70</v>
      </c>
      <c r="E12" s="17">
        <v>34.605</v>
      </c>
      <c r="I12" t="s">
        <v>69</v>
      </c>
      <c r="J12">
        <v>34.605</v>
      </c>
    </row>
    <row r="14" spans="9:11" ht="15">
      <c r="I14" t="s">
        <v>70</v>
      </c>
      <c r="K14">
        <v>274.748</v>
      </c>
    </row>
    <row r="15" spans="4:5" ht="15">
      <c r="D15" t="s">
        <v>66</v>
      </c>
      <c r="E15" s="14">
        <v>301.303</v>
      </c>
    </row>
    <row r="16" spans="5:10" ht="15">
      <c r="E16">
        <v>30.471</v>
      </c>
      <c r="I16" t="s">
        <v>77</v>
      </c>
      <c r="J16" s="15">
        <v>90</v>
      </c>
    </row>
    <row r="18" ht="15">
      <c r="M18" s="11">
        <f>J16+J10+J8</f>
        <v>338.30600000000004</v>
      </c>
    </row>
    <row r="19" spans="5:10" ht="15">
      <c r="E19">
        <f>SUM(E4:E16)</f>
        <v>588.4580000000001</v>
      </c>
      <c r="J19">
        <f>SUM(J4:J18)</f>
        <v>594.99</v>
      </c>
    </row>
    <row r="20" ht="15">
      <c r="M20">
        <f>E15+E5</f>
        <v>338.306</v>
      </c>
    </row>
    <row r="23" ht="15">
      <c r="G23">
        <f>J19-E19</f>
        <v>6.531999999999925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6:L22"/>
  <sheetViews>
    <sheetView zoomScalePageLayoutView="0" workbookViewId="0" topLeftCell="A1">
      <selection activeCell="N22" sqref="H16:N22"/>
    </sheetView>
  </sheetViews>
  <sheetFormatPr defaultColWidth="9.140625" defaultRowHeight="15"/>
  <cols>
    <col min="8" max="8" width="24.421875" style="0" customWidth="1"/>
    <col min="9" max="9" width="12.421875" style="0" bestFit="1" customWidth="1"/>
    <col min="10" max="10" width="24.28125" style="0" customWidth="1"/>
    <col min="11" max="11" width="11.00390625" style="0" bestFit="1" customWidth="1"/>
  </cols>
  <sheetData>
    <row r="16" spans="8:9" ht="15">
      <c r="H16" t="s">
        <v>75</v>
      </c>
      <c r="I16" s="4">
        <v>156980.785</v>
      </c>
    </row>
    <row r="17" spans="8:9" ht="15">
      <c r="H17" t="s">
        <v>72</v>
      </c>
      <c r="I17" s="4">
        <v>11210.187</v>
      </c>
    </row>
    <row r="18" spans="8:9" ht="15">
      <c r="H18" t="s">
        <v>73</v>
      </c>
      <c r="I18" s="4">
        <v>21.613</v>
      </c>
    </row>
    <row r="19" spans="9:12" ht="15">
      <c r="I19" s="4">
        <f>I16-I17-I18+I20</f>
        <v>149798.985</v>
      </c>
      <c r="K19" s="4">
        <v>149872.285</v>
      </c>
      <c r="L19" t="s">
        <v>71</v>
      </c>
    </row>
    <row r="20" spans="8:9" ht="15">
      <c r="H20" t="s">
        <v>74</v>
      </c>
      <c r="I20" s="4">
        <v>4050</v>
      </c>
    </row>
    <row r="22" spans="10:11" ht="15">
      <c r="J22" t="s">
        <v>76</v>
      </c>
      <c r="K22" s="4">
        <f>K19-I19</f>
        <v>73.30000000001746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2023-10-25T06:58:32Z</cp:lastPrinted>
  <dcterms:created xsi:type="dcterms:W3CDTF">2017-03-26T16:38:27Z</dcterms:created>
  <dcterms:modified xsi:type="dcterms:W3CDTF">2023-12-05T06:32:51Z</dcterms:modified>
  <cp:category/>
  <cp:version/>
  <cp:contentType/>
  <cp:contentStatus/>
</cp:coreProperties>
</file>