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диспан'!$A$1:$K$194</definedName>
    <definedName name="Excel_BuiltIn_Print_Area" localSheetId="0">'524 и 546 554 зрк с п сб и 313 648 зрк и диспан'!$A$2:$I$194</definedName>
    <definedName name="_xlnm_Print_Area" localSheetId="0">'524 и 546 554 зрк с п сб и 313 648 зрк и диспан'!$A$2:$I$193</definedName>
    <definedName name="_xlnm_Print_Area_0" localSheetId="0">'524 и 546 554 зрк с п сб и 313 648 зрк и диспан'!$A$2:$I$194</definedName>
    <definedName name="_xlnm_Print_Area_0_0" localSheetId="0">'524 и 546 554 зрк с п сб и 313 648 зрк и диспан'!$A$2:$H$193</definedName>
    <definedName name="_xlnm_Print_Area_0_0_0" localSheetId="0">'524 и 546 554 зрк с п сб и 313 648 зрк и диспан'!$A$2:$H$194</definedName>
    <definedName name="_xlnm_Print_Area_0_0_0_0" localSheetId="0">'524 и 546 554 зрк с п сб и 313 648 зрк и диспан'!$A$2:$F$194</definedName>
  </definedNames>
  <calcPr fullCalcOnLoad="1"/>
</workbook>
</file>

<file path=xl/sharedStrings.xml><?xml version="1.0" encoding="utf-8"?>
<sst xmlns="http://schemas.openxmlformats.org/spreadsheetml/2006/main" count="332" uniqueCount="96">
  <si>
    <t>Приложение № 3         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</si>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</sst>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Normal="70" zoomScaleSheetLayoutView="90" workbookViewId="0" topLeftCell="C1">
      <selection activeCell="J1" sqref="J1"/>
    </sheetView>
  </sheetViews>
  <sheetFormatPr defaultColWidth="10.28125" defaultRowHeight="15"/>
  <cols>
    <col min="1" max="1" width="6.57421875" style="1" customWidth="1"/>
    <col min="2" max="2" width="32.57421875" style="2" customWidth="1"/>
    <col min="3" max="3" width="8.57421875" style="2" customWidth="1"/>
    <col min="4" max="4" width="17.8515625" style="2" customWidth="1"/>
    <col min="5" max="5" width="28.57421875" style="3" customWidth="1"/>
    <col min="6" max="11" width="19.57421875" style="3" customWidth="1"/>
    <col min="12" max="16384" width="9.71093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6.5">
      <c r="F3" s="8"/>
      <c r="G3" s="5"/>
      <c r="H3" s="5"/>
      <c r="I3" s="5"/>
      <c r="J3" s="7"/>
      <c r="K3" s="7"/>
    </row>
    <row r="4" spans="6:11" ht="16.5">
      <c r="F4" s="8"/>
      <c r="G4" s="5"/>
      <c r="H4" s="5"/>
      <c r="I4" s="5"/>
      <c r="J4" s="7"/>
      <c r="K4" s="7"/>
    </row>
    <row r="5" spans="3:11" ht="16.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22098.11332</v>
      </c>
      <c r="G14" s="23">
        <f>G17</f>
        <v>4246.25714</v>
      </c>
      <c r="H14" s="23">
        <f>H17</f>
        <v>3774.5871800000004</v>
      </c>
      <c r="I14" s="23">
        <f>I17</f>
        <v>4692.423000000001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22098.11332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4692.423000000001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9836.489599999999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9836.489599999999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198.95083999999997</v>
      </c>
      <c r="G24" s="30">
        <f>SUM(G25:G28)</f>
        <v>46.1472</v>
      </c>
      <c r="H24" s="30">
        <f>SUM(H25:H28)</f>
        <v>38.20064</v>
      </c>
      <c r="I24" s="30">
        <f>SUM(I25:I28)</f>
        <v>38.201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198.95083999999997</v>
      </c>
      <c r="G27" s="31">
        <v>46.1472</v>
      </c>
      <c r="H27" s="31">
        <f>45.965-0.16436-7.6</f>
        <v>38.20064</v>
      </c>
      <c r="I27" s="31">
        <f>0.201+38</f>
        <v>38.201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596.29836</v>
      </c>
      <c r="G29" s="30">
        <f>SUM(G30:G33)</f>
        <v>137.895</v>
      </c>
      <c r="H29" s="30">
        <f>SUM(H30:H33)</f>
        <v>114.59736000000002</v>
      </c>
      <c r="I29" s="30">
        <f>SUM(I30:I33)</f>
        <v>114.602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596.29836</v>
      </c>
      <c r="G32" s="31">
        <v>137.895</v>
      </c>
      <c r="H32" s="31">
        <f>137.895-0.49764-22.8</f>
        <v>114.59736000000002</v>
      </c>
      <c r="I32" s="31">
        <f>0.602+114</f>
        <v>114.602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1076.1</v>
      </c>
      <c r="G44" s="30">
        <f>SUM(G45:G48)</f>
        <v>89.1</v>
      </c>
      <c r="H44" s="30">
        <f>SUM(H45:H48)</f>
        <v>231</v>
      </c>
      <c r="I44" s="30">
        <f>SUM(I45:I48)</f>
        <v>252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1076.1</v>
      </c>
      <c r="G47" s="31">
        <f>G52+G57</f>
        <v>89.1</v>
      </c>
      <c r="H47" s="31">
        <f>H52+H57</f>
        <v>231</v>
      </c>
      <c r="I47" s="31">
        <f>I52+I57</f>
        <v>252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987</v>
      </c>
      <c r="G54" s="30">
        <f>SUM(G55:G58)</f>
        <v>0</v>
      </c>
      <c r="H54" s="30">
        <f>SUM(H55:H58)</f>
        <v>231</v>
      </c>
      <c r="I54" s="30">
        <f>SUM(I55:I58)</f>
        <v>252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987</v>
      </c>
      <c r="G57" s="34">
        <v>0</v>
      </c>
      <c r="H57" s="31">
        <f>216+15</f>
        <v>231</v>
      </c>
      <c r="I57" s="31">
        <v>252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380.35463000000004</v>
      </c>
      <c r="G59" s="30">
        <f>SUM(G60:G63)</f>
        <v>70.40244</v>
      </c>
      <c r="H59" s="30">
        <f>SUM(H60:H63)</f>
        <v>46.65019000000001</v>
      </c>
      <c r="I59" s="30">
        <f>SUM(I60:I63)</f>
        <v>84.019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380.35463000000004</v>
      </c>
      <c r="G62" s="31">
        <v>70.40244</v>
      </c>
      <c r="H62" s="31">
        <f>114.406-1.104-66.65181</f>
        <v>46.65019000000001</v>
      </c>
      <c r="I62" s="31">
        <f>3.944+80.075</f>
        <v>84.019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764.1764800000001</v>
      </c>
      <c r="G64" s="30">
        <f>SUM(G65:G68)</f>
        <v>154.373</v>
      </c>
      <c r="H64" s="30">
        <f>SUM(H65:H68)</f>
        <v>151.63448000000002</v>
      </c>
      <c r="I64" s="30">
        <f>SUM(I65:I68)</f>
        <v>152.723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764.1764800000001</v>
      </c>
      <c r="G67" s="31">
        <v>154.373</v>
      </c>
      <c r="H67" s="31">
        <f>153.323-0.08852-1.6</f>
        <v>151.63448000000002</v>
      </c>
      <c r="I67" s="31">
        <f>0.173+152.55</f>
        <v>152.723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218.64004</v>
      </c>
      <c r="G69" s="30">
        <f>SUM(G70:G73)</f>
        <v>21.86404</v>
      </c>
      <c r="H69" s="30">
        <f>SUM(H70:H73)</f>
        <v>0</v>
      </c>
      <c r="I69" s="30">
        <f>SUM(I70:I73)</f>
        <v>65.592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218.64004</v>
      </c>
      <c r="G72" s="31">
        <v>21.86404</v>
      </c>
      <c r="H72" s="31">
        <f>185.844-15-170.844</f>
        <v>0</v>
      </c>
      <c r="I72" s="31">
        <v>65.592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980.6014</v>
      </c>
      <c r="G74" s="35">
        <f>G77</f>
        <v>193.7244</v>
      </c>
      <c r="H74" s="36">
        <f>H77</f>
        <v>196.67199999999997</v>
      </c>
      <c r="I74" s="36">
        <f>I77</f>
        <v>196.735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980.6014</v>
      </c>
      <c r="G77" s="37">
        <v>193.7244</v>
      </c>
      <c r="H77" s="37">
        <f>264.698-68.026</f>
        <v>196.67199999999997</v>
      </c>
      <c r="I77" s="37">
        <v>196.735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1433.91034</v>
      </c>
      <c r="G79" s="38">
        <f>G80+G81+G82+G83</f>
        <v>0</v>
      </c>
      <c r="H79" s="38">
        <f>H80+H81+H82+H83</f>
        <v>461.14133999999996</v>
      </c>
      <c r="I79" s="38">
        <f>I80+I81+I82+I83</f>
        <v>972.769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1433.91034</v>
      </c>
      <c r="G82" s="37">
        <v>0</v>
      </c>
      <c r="H82" s="37">
        <f>180+360.4-53.53879-25.71987</f>
        <v>461.14133999999996</v>
      </c>
      <c r="I82" s="34">
        <f>826.499+146.27</f>
        <v>972.769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4426.015960000001</v>
      </c>
      <c r="G89" s="38">
        <f>G90+G91+G92+G93</f>
        <v>961.14259</v>
      </c>
      <c r="H89" s="38">
        <f>H90+H91+H92+H93</f>
        <v>870.65637</v>
      </c>
      <c r="I89" s="38">
        <f>I90+I91+I92+I93</f>
        <v>864.739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4426.015960000001</v>
      </c>
      <c r="G92" s="31">
        <v>961.14259</v>
      </c>
      <c r="H92" s="31">
        <f>914.601-43.94463</f>
        <v>870.65637</v>
      </c>
      <c r="I92" s="31">
        <v>864.739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2499.807</v>
      </c>
      <c r="G99" s="23">
        <f>G100+G101+G102+G103</f>
        <v>499.977</v>
      </c>
      <c r="H99" s="23">
        <f>H100+H101+H102+H103</f>
        <v>499.83</v>
      </c>
      <c r="I99" s="23">
        <f>I100+I101+I102+I103</f>
        <v>500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2499.807</v>
      </c>
      <c r="G102" s="25">
        <f>G107</f>
        <v>499.977</v>
      </c>
      <c r="H102" s="25">
        <f>H107</f>
        <v>499.83</v>
      </c>
      <c r="I102" s="25">
        <f>I107</f>
        <v>500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2499.807</v>
      </c>
      <c r="G104" s="30">
        <f>G108+G107+G106+G105</f>
        <v>499.977</v>
      </c>
      <c r="H104" s="30">
        <f>H108+H107+H106+H105</f>
        <v>499.83</v>
      </c>
      <c r="I104" s="30">
        <f>I108+I107+I106+I105</f>
        <v>500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2499.807</v>
      </c>
      <c r="G107" s="31">
        <v>499.977</v>
      </c>
      <c r="H107" s="31">
        <f>500-0.17</f>
        <v>499.83</v>
      </c>
      <c r="I107" s="31">
        <v>500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7400.977000000001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1657.688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7400.977000000001</v>
      </c>
      <c r="G112" s="31">
        <f>G117</f>
        <v>1224.313</v>
      </c>
      <c r="H112" s="31">
        <f>H117</f>
        <v>2897.0660000000003</v>
      </c>
      <c r="I112" s="31">
        <f>I117</f>
        <v>1657.688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7400.977000000001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1657.688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7400.977000000001</v>
      </c>
      <c r="G117" s="31">
        <v>1224.313</v>
      </c>
      <c r="H117" s="31">
        <f>50.112+2206.133+69.1+300+260.9+15.126-4.305</f>
        <v>2897.0660000000003</v>
      </c>
      <c r="I117" s="31">
        <v>1657.688</v>
      </c>
      <c r="J117" s="31">
        <v>810.955</v>
      </c>
      <c r="K117" s="31">
        <v>810.955</v>
      </c>
      <c r="L117" s="28" t="s">
        <v>66</v>
      </c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67</v>
      </c>
      <c r="C119" s="13" t="s">
        <v>15</v>
      </c>
      <c r="D119" s="13" t="s">
        <v>16</v>
      </c>
      <c r="E119" s="22" t="s">
        <v>17</v>
      </c>
      <c r="F119" s="23">
        <f>F120+F121+F122</f>
        <v>1965756.28832</v>
      </c>
      <c r="G119" s="30">
        <f>SUM(G120:G123)</f>
        <v>420828.63894</v>
      </c>
      <c r="H119" s="30">
        <f>SUM(H120:H123)</f>
        <v>456639.85046</v>
      </c>
      <c r="I119" s="30">
        <f>SUM(I120:I123)</f>
        <v>424872.28054000007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181667.79298000003</v>
      </c>
      <c r="G120" s="48">
        <v>51392.92243</v>
      </c>
      <c r="H120" s="48">
        <f>H160+H170+H175+H185</f>
        <v>48796.01915</v>
      </c>
      <c r="I120" s="48">
        <f>I160+I170+I175+I185</f>
        <v>61704.00472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1783815.14434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363168.27582000004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273.351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0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68</v>
      </c>
      <c r="B124" s="13" t="s">
        <v>69</v>
      </c>
      <c r="C124" s="13" t="s">
        <v>15</v>
      </c>
      <c r="D124" s="13" t="s">
        <v>16</v>
      </c>
      <c r="E124" s="22" t="s">
        <v>17</v>
      </c>
      <c r="F124" s="30">
        <f>F134+F129</f>
        <v>133645.913</v>
      </c>
      <c r="G124" s="30">
        <f>SUM(G125:G128)</f>
        <v>26226.994</v>
      </c>
      <c r="H124" s="30">
        <f>SUM(H125:H128)</f>
        <v>26144.923000000003</v>
      </c>
      <c r="I124" s="30">
        <f>SUM(I125:I128)</f>
        <v>27091.332000000002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133372.562</v>
      </c>
      <c r="G126" s="25">
        <f>G131+G136</f>
        <v>26049.283</v>
      </c>
      <c r="H126" s="25">
        <f>H131+H136</f>
        <v>26049.283000000003</v>
      </c>
      <c r="I126" s="25">
        <f>I131+I136</f>
        <v>27091.332000000002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273.351</v>
      </c>
      <c r="G127" s="39">
        <f>G137</f>
        <v>177.711</v>
      </c>
      <c r="H127" s="39">
        <f>H137</f>
        <v>95.64000000000001</v>
      </c>
      <c r="I127" s="26"/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70</v>
      </c>
      <c r="B129" s="13" t="s">
        <v>71</v>
      </c>
      <c r="C129" s="13" t="s">
        <v>15</v>
      </c>
      <c r="D129" s="13" t="s">
        <v>16</v>
      </c>
      <c r="E129" s="22" t="s">
        <v>17</v>
      </c>
      <c r="F129" s="30">
        <f>SUM(F130:F133)</f>
        <v>116252.00409</v>
      </c>
      <c r="G129" s="30">
        <f>SUM(G130:G133)</f>
        <v>22651.55</v>
      </c>
      <c r="H129" s="30">
        <f>SUM(H130:H133)</f>
        <v>22927.414090000002</v>
      </c>
      <c r="I129" s="30">
        <f>SUM(I130:I133)</f>
        <v>23557.68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116252.00409</v>
      </c>
      <c r="G131" s="31">
        <v>22651.55</v>
      </c>
      <c r="H131" s="31">
        <f>22841.51409+85.9</f>
        <v>22927.414090000002</v>
      </c>
      <c r="I131" s="31">
        <f>18041.956+51.5+5464.224</f>
        <v>23557.68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72</v>
      </c>
      <c r="B134" s="13" t="s">
        <v>73</v>
      </c>
      <c r="C134" s="13" t="s">
        <v>15</v>
      </c>
      <c r="D134" s="13" t="s">
        <v>16</v>
      </c>
      <c r="E134" s="22" t="s">
        <v>17</v>
      </c>
      <c r="F134" s="23">
        <f>F136+F137</f>
        <v>17393.90891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3533.652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17120.55791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</f>
        <v>3533.652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273.351</v>
      </c>
      <c r="G137" s="39">
        <v>177.711</v>
      </c>
      <c r="H137" s="39">
        <f>26.38+11.71+10.6+46.95</f>
        <v>95.64000000000001</v>
      </c>
      <c r="I137" s="26"/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74</v>
      </c>
      <c r="B139" s="13" t="s">
        <v>75</v>
      </c>
      <c r="C139" s="13" t="s">
        <v>15</v>
      </c>
      <c r="D139" s="13" t="s">
        <v>16</v>
      </c>
      <c r="E139" s="22" t="s">
        <v>17</v>
      </c>
      <c r="F139" s="30">
        <f>SUM(F140:F143)</f>
        <v>52491.373999999996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52491.373999999996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76</v>
      </c>
      <c r="B144" s="13" t="s">
        <v>77</v>
      </c>
      <c r="C144" s="13" t="s">
        <v>15</v>
      </c>
      <c r="D144" s="13" t="s">
        <v>16</v>
      </c>
      <c r="E144" s="22" t="s">
        <v>17</v>
      </c>
      <c r="F144" s="30">
        <f>SUM(F145:F148)</f>
        <v>763587.5148700001</v>
      </c>
      <c r="G144" s="30">
        <f>SUM(G145:G148)</f>
        <v>156947.77687</v>
      </c>
      <c r="H144" s="30">
        <f>SUM(H145:H148)</f>
        <v>173533.683</v>
      </c>
      <c r="I144" s="30">
        <f>SUM(I145:I148)</f>
        <v>144368.685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763587.5148700001</v>
      </c>
      <c r="G146" s="31">
        <v>156947.77687</v>
      </c>
      <c r="H146" s="31">
        <f>139842.068+34496.83-805.215</f>
        <v>173533.683</v>
      </c>
      <c r="I146" s="31">
        <v>144368.685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78</v>
      </c>
      <c r="B149" s="13" t="s">
        <v>79</v>
      </c>
      <c r="C149" s="13" t="s">
        <v>15</v>
      </c>
      <c r="D149" s="13" t="s">
        <v>16</v>
      </c>
      <c r="E149" s="22" t="s">
        <v>17</v>
      </c>
      <c r="F149" s="30">
        <f>SUM(F150:F153)</f>
        <v>3239.03615</v>
      </c>
      <c r="G149" s="30">
        <f>SUM(G150:G153)</f>
        <v>453.91715</v>
      </c>
      <c r="H149" s="30">
        <f>SUM(H150:H153)</f>
        <v>640.6270000000001</v>
      </c>
      <c r="I149" s="30">
        <f>SUM(I150:I153)</f>
        <v>798.676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3239.03615</v>
      </c>
      <c r="G151" s="31">
        <v>453.91715</v>
      </c>
      <c r="H151" s="31">
        <f>670.267-29.64</f>
        <v>640.6270000000001</v>
      </c>
      <c r="I151" s="31">
        <v>798.676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80</v>
      </c>
      <c r="B154" s="13" t="s">
        <v>81</v>
      </c>
      <c r="C154" s="13" t="s">
        <v>15</v>
      </c>
      <c r="D154" s="13" t="s">
        <v>16</v>
      </c>
      <c r="E154" s="22" t="s">
        <v>17</v>
      </c>
      <c r="F154" s="30">
        <f>SUM(F155:F158)</f>
        <v>5593.62802</v>
      </c>
      <c r="G154" s="30">
        <f>SUM(G155:G158)</f>
        <v>982.5577</v>
      </c>
      <c r="H154" s="30">
        <f>SUM(H155:H158)</f>
        <v>1009.00032</v>
      </c>
      <c r="I154" s="30">
        <f>SUM(I155:I158)</f>
        <v>1146.17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5593.62802</v>
      </c>
      <c r="G156" s="31">
        <v>982.5577</v>
      </c>
      <c r="H156" s="31">
        <f>977.80786+31.19246</f>
        <v>1009.00032</v>
      </c>
      <c r="I156" s="31">
        <f>27.17+1014+105</f>
        <v>1146.17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82</v>
      </c>
      <c r="B159" s="13" t="s">
        <v>83</v>
      </c>
      <c r="C159" s="13" t="s">
        <v>84</v>
      </c>
      <c r="D159" s="13" t="s">
        <v>16</v>
      </c>
      <c r="E159" s="49" t="s">
        <v>17</v>
      </c>
      <c r="F159" s="50">
        <f>SUM(F160:F163)</f>
        <v>133172.751</v>
      </c>
      <c r="G159" s="50">
        <f>SUM(G160:G163)</f>
        <v>41020.323</v>
      </c>
      <c r="H159" s="50">
        <f>SUM(H160:H163)</f>
        <v>39851.398</v>
      </c>
      <c r="I159" s="50">
        <f>SUM(I160:I163)</f>
        <v>52301.03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133172.751</v>
      </c>
      <c r="G160" s="31">
        <v>41020.323</v>
      </c>
      <c r="H160" s="31">
        <f>36206.313+3645.085</f>
        <v>39851.398</v>
      </c>
      <c r="I160" s="31">
        <f>4492.737+47808.293</f>
        <v>52301.03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85</v>
      </c>
      <c r="B164" s="13" t="s">
        <v>86</v>
      </c>
      <c r="C164" s="13" t="s">
        <v>15</v>
      </c>
      <c r="D164" s="13" t="s">
        <v>16</v>
      </c>
      <c r="E164" s="22" t="s">
        <v>17</v>
      </c>
      <c r="F164" s="30">
        <f>SUM(F165:F168)</f>
        <v>640998.86552</v>
      </c>
      <c r="G164" s="30">
        <f>SUM(G165:G168)</f>
        <v>102312.881</v>
      </c>
      <c r="H164" s="30">
        <f>SUM(H165:H168)</f>
        <v>126439</v>
      </c>
      <c r="I164" s="30">
        <f>SUM(I165:I168)</f>
        <v>137983.49482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640998.86552</v>
      </c>
      <c r="G166" s="31">
        <v>102312.881</v>
      </c>
      <c r="H166" s="31">
        <f>126439</f>
        <v>126439</v>
      </c>
      <c r="I166" s="31">
        <f>137983.49482</f>
        <v>137983.49482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87</v>
      </c>
      <c r="B169" s="13" t="s">
        <v>88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89</v>
      </c>
      <c r="B174" s="13" t="s">
        <v>90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91</v>
      </c>
      <c r="B179" s="13" t="s">
        <v>92</v>
      </c>
      <c r="C179" s="13" t="s">
        <v>84</v>
      </c>
      <c r="D179" s="13" t="s">
        <v>16</v>
      </c>
      <c r="E179" s="22" t="s">
        <v>17</v>
      </c>
      <c r="F179" s="30">
        <f>SUM(F180:F183)</f>
        <v>181772.678</v>
      </c>
      <c r="G179" s="30">
        <f>SUM(G180:G183)</f>
        <v>70403.362</v>
      </c>
      <c r="H179" s="30">
        <f>SUM(H180:H183)</f>
        <v>70191.545</v>
      </c>
      <c r="I179" s="30">
        <f>SUM(I180:I183)</f>
        <v>41177.771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181772.678</v>
      </c>
      <c r="G181" s="31">
        <v>70403.362</v>
      </c>
      <c r="H181" s="31">
        <f>66215.743+3975.802</f>
        <v>70191.545</v>
      </c>
      <c r="I181" s="31">
        <f>7726.629+33451.142</f>
        <v>41177.771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93</v>
      </c>
      <c r="B184" s="13" t="s">
        <v>94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95</v>
      </c>
      <c r="C189" s="20"/>
      <c r="D189" s="20"/>
      <c r="E189" s="53" t="s">
        <v>17</v>
      </c>
      <c r="F189" s="38">
        <f>F190+F191+F192+F193</f>
        <v>1997755.1856399998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431722.39154000004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181667.79298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61704.00472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1783815.1443399999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363168.27582000004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32272.248320000002</v>
      </c>
      <c r="G192" s="38">
        <f>G14+G104+G109+G137</f>
        <v>6148.25814</v>
      </c>
      <c r="H192" s="38">
        <f>H14+H104+H109+H122</f>
        <v>7267.123180000001</v>
      </c>
      <c r="I192" s="38">
        <f>I14+I104+I109</f>
        <v>6850.111000000001</v>
      </c>
      <c r="J192" s="38">
        <f>J14+J104+J109</f>
        <v>6003.378000000001</v>
      </c>
      <c r="K192" s="38">
        <f>K14+K104+K109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7" manualBreakCount="7">
    <brk id="33" max="255" man="1"/>
    <brk id="68" max="255" man="1"/>
    <brk id="93" max="255" man="1"/>
    <brk id="118" max="255" man="1"/>
    <brk id="143" max="255" man="1"/>
    <brk id="168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2023-03-02T07:32:32Z</cp:lastPrinted>
  <dcterms:created xsi:type="dcterms:W3CDTF">2017-08-22T08:53:23Z</dcterms:created>
  <dcterms:modified xsi:type="dcterms:W3CDTF">2023-03-03T08:57:29Z</dcterms:modified>
  <cp:category/>
  <cp:version/>
  <cp:contentType/>
  <cp:contentStatus/>
  <cp:revision>479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